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P\Documents\"/>
    </mc:Choice>
  </mc:AlternateContent>
  <bookViews>
    <workbookView xWindow="0" yWindow="0" windowWidth="20490" windowHeight="7650" tabRatio="806" activeTab="7"/>
  </bookViews>
  <sheets>
    <sheet name="Case Study" sheetId="17" r:id="rId1"/>
    <sheet name="Journal" sheetId="18" r:id="rId2"/>
    <sheet name="Ledger" sheetId="19" r:id="rId3"/>
    <sheet name="Worksheet" sheetId="20" r:id="rId4"/>
    <sheet name="Adjustments" sheetId="21" r:id="rId5"/>
    <sheet name="Statements" sheetId="22" r:id="rId6"/>
    <sheet name="Closing Entries" sheetId="23" r:id="rId7"/>
    <sheet name="Post-Closing Trial Balance" sheetId="24"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17" l="1"/>
  <c r="B67" i="17"/>
  <c r="I84" i="17"/>
  <c r="B84" i="17"/>
  <c r="H15" i="17"/>
  <c r="H18" i="17"/>
  <c r="A3" i="17"/>
  <c r="B69" i="17"/>
  <c r="D19" i="17"/>
  <c r="D15" i="17"/>
  <c r="A3" i="21"/>
  <c r="A25" i="20"/>
  <c r="A28" i="20"/>
  <c r="A27" i="20"/>
  <c r="A26" i="20"/>
  <c r="A24" i="20"/>
  <c r="A23" i="20"/>
  <c r="A22" i="20"/>
  <c r="A21" i="20"/>
  <c r="A20" i="20"/>
  <c r="A17" i="20"/>
  <c r="A15" i="20"/>
  <c r="A14" i="20"/>
  <c r="A13" i="20"/>
  <c r="A12" i="20"/>
  <c r="A11" i="20"/>
  <c r="A10" i="20"/>
  <c r="A9" i="20"/>
  <c r="A8" i="20"/>
  <c r="A7" i="20"/>
  <c r="I135" i="19"/>
  <c r="B135" i="19"/>
  <c r="I155" i="19"/>
  <c r="B155" i="19"/>
  <c r="I149" i="19"/>
  <c r="B149" i="19"/>
  <c r="I142" i="19"/>
  <c r="B142" i="19"/>
  <c r="I128" i="19"/>
  <c r="B128" i="19"/>
  <c r="I122" i="19"/>
  <c r="B122" i="19"/>
  <c r="I116" i="19"/>
  <c r="B116" i="19"/>
  <c r="I110" i="19"/>
  <c r="B110" i="19"/>
  <c r="I102" i="19"/>
  <c r="B102" i="19"/>
  <c r="I95" i="19"/>
  <c r="B95" i="19"/>
  <c r="I89" i="19"/>
  <c r="I82" i="19"/>
  <c r="A78" i="19"/>
  <c r="I76" i="19"/>
  <c r="B76" i="19"/>
  <c r="I65" i="19"/>
  <c r="B65" i="19"/>
  <c r="I60" i="19"/>
  <c r="B60" i="19"/>
  <c r="I55" i="19"/>
  <c r="B55" i="19"/>
  <c r="I48" i="19"/>
  <c r="B48" i="19"/>
  <c r="I40" i="19"/>
  <c r="B40" i="19"/>
  <c r="I33" i="19"/>
  <c r="B33" i="19"/>
  <c r="H29" i="19"/>
  <c r="I27" i="19"/>
  <c r="B27" i="19"/>
  <c r="I21" i="19"/>
  <c r="B21" i="19"/>
  <c r="A5" i="19"/>
  <c r="A23" i="19"/>
  <c r="A29" i="19"/>
  <c r="A35" i="19" s="1"/>
  <c r="I3" i="19"/>
  <c r="B3" i="19"/>
  <c r="B73" i="17"/>
  <c r="A40" i="17"/>
  <c r="B89" i="19" s="1"/>
  <c r="A39" i="17"/>
  <c r="A18" i="20" s="1"/>
  <c r="B65" i="17"/>
  <c r="I83" i="17"/>
  <c r="B75" i="17"/>
  <c r="B60" i="17"/>
  <c r="B68" i="17"/>
  <c r="B57" i="17"/>
  <c r="B64" i="17"/>
  <c r="B63" i="17"/>
  <c r="A7" i="17"/>
  <c r="A1" i="20" s="1"/>
  <c r="A19" i="20"/>
  <c r="D21" i="17"/>
  <c r="H20" i="17" s="1"/>
  <c r="H21" i="17" s="1"/>
  <c r="E13" i="17"/>
  <c r="E12" i="17"/>
  <c r="K13" i="19"/>
  <c r="E19" i="24"/>
  <c r="A50" i="19" l="1"/>
  <c r="A42" i="19"/>
  <c r="A57" i="19" s="1"/>
  <c r="A62" i="19" s="1"/>
  <c r="A1" i="24"/>
  <c r="A21" i="22"/>
  <c r="I1" i="22"/>
  <c r="A1" i="22"/>
  <c r="B82" i="19"/>
  <c r="E20" i="17"/>
  <c r="A67" i="19" l="1"/>
  <c r="A84" i="19" s="1"/>
  <c r="A73" i="19"/>
  <c r="A91" i="19" l="1"/>
  <c r="A97" i="19"/>
  <c r="A104" i="19" s="1"/>
  <c r="A124" i="19" l="1"/>
  <c r="A130" i="19" s="1"/>
  <c r="A144" i="19" s="1"/>
  <c r="A151" i="19" s="1"/>
  <c r="A157" i="19" s="1"/>
  <c r="A137" i="19" s="1"/>
  <c r="A112" i="19"/>
  <c r="A118" i="19" s="1"/>
</calcChain>
</file>

<file path=xl/sharedStrings.xml><?xml version="1.0" encoding="utf-8"?>
<sst xmlns="http://schemas.openxmlformats.org/spreadsheetml/2006/main" count="562" uniqueCount="217">
  <si>
    <t>Worksheet</t>
  </si>
  <si>
    <t>Adjustments</t>
  </si>
  <si>
    <t>Income Statement</t>
  </si>
  <si>
    <t>Cash</t>
  </si>
  <si>
    <t>Prepaid Insurance</t>
  </si>
  <si>
    <t>Accumulated Depreciation</t>
  </si>
  <si>
    <t>Accounts Payable</t>
  </si>
  <si>
    <t>Unearned Revenue</t>
  </si>
  <si>
    <t>Depreciation Expense</t>
  </si>
  <si>
    <t>Insurance Expense</t>
  </si>
  <si>
    <t>Interest Expense</t>
  </si>
  <si>
    <t>Telephone Expense</t>
  </si>
  <si>
    <t>Total</t>
  </si>
  <si>
    <t>Salaries Expense</t>
  </si>
  <si>
    <t>Account Description</t>
  </si>
  <si>
    <t>Account #</t>
  </si>
  <si>
    <t>ASSETS</t>
  </si>
  <si>
    <t>REVENUE</t>
  </si>
  <si>
    <t xml:space="preserve">Accounts Receivable </t>
  </si>
  <si>
    <t>EXPENSES</t>
  </si>
  <si>
    <t>Advertising Expense</t>
  </si>
  <si>
    <t>LIABILITIES</t>
  </si>
  <si>
    <t>OWNER'S EQUITY</t>
  </si>
  <si>
    <t>Income Summary</t>
  </si>
  <si>
    <t>Date</t>
  </si>
  <si>
    <t>Account Title and Explanation</t>
  </si>
  <si>
    <t>PR</t>
  </si>
  <si>
    <t>Balance Sheet</t>
  </si>
  <si>
    <t>Assets</t>
  </si>
  <si>
    <t xml:space="preserve">   Total Liabilities</t>
  </si>
  <si>
    <t>Total Assets</t>
  </si>
  <si>
    <t xml:space="preserve">  Total Liabilities &amp; Owners' Equity</t>
  </si>
  <si>
    <t>Required:</t>
  </si>
  <si>
    <t>DR</t>
  </si>
  <si>
    <t>CR</t>
  </si>
  <si>
    <t>Account Titles</t>
  </si>
  <si>
    <t>Unadjusted Trial Balance</t>
  </si>
  <si>
    <t>Adjusted Trial Balance</t>
  </si>
  <si>
    <t>Owner's Equity</t>
  </si>
  <si>
    <t>Statement of Owner's Equity</t>
  </si>
  <si>
    <t>Post-Closing Trial Balance</t>
  </si>
  <si>
    <t>Salary Payable</t>
  </si>
  <si>
    <t>Part XXX</t>
  </si>
  <si>
    <t>Accounting Cycle</t>
  </si>
  <si>
    <t>c) Create the trial balance in the worksheet, and then complete the remaining section of the worksheet.</t>
  </si>
  <si>
    <t>e) Prepare the journal entries for the adjustments and post them to the appropriate general ledger accounts.</t>
  </si>
  <si>
    <t>g) Create the post-closing trial balance.</t>
  </si>
  <si>
    <t>Equipment</t>
  </si>
  <si>
    <t>Account:</t>
  </si>
  <si>
    <t>GL No:</t>
  </si>
  <si>
    <t>Description</t>
  </si>
  <si>
    <t>Balance</t>
  </si>
  <si>
    <t>Opening Balance</t>
  </si>
  <si>
    <t>d) Create the income statement, statement of owner’s equity and the classified balance sheet.</t>
  </si>
  <si>
    <t>Current Assets</t>
  </si>
  <si>
    <t>Property, Plant &amp; Equipment</t>
  </si>
  <si>
    <t>Current Liabilities</t>
  </si>
  <si>
    <t>Total Current Liabilities</t>
  </si>
  <si>
    <t>Travel Expense</t>
  </si>
  <si>
    <t>Apr 1</t>
  </si>
  <si>
    <t>Apr 5</t>
  </si>
  <si>
    <t>Apr 7</t>
  </si>
  <si>
    <t>Apr 11</t>
  </si>
  <si>
    <t>Apr 15</t>
  </si>
  <si>
    <t>Apr 16</t>
  </si>
  <si>
    <t>Apr 20</t>
  </si>
  <si>
    <t>Apr 23</t>
  </si>
  <si>
    <t>Apr 28</t>
  </si>
  <si>
    <t>Apr 18</t>
  </si>
  <si>
    <t>Apr 27</t>
  </si>
  <si>
    <t>Apr 29</t>
  </si>
  <si>
    <t>JM Travel and Tours</t>
  </si>
  <si>
    <t>At the end of April, the following adjustment had to be journalized to properly report the balances of the company’s accounts:</t>
  </si>
  <si>
    <t>Apr 30</t>
  </si>
  <si>
    <t>b) Prepare the journal entries for the month of April and post them to the appropriate general ledger accounts.</t>
  </si>
  <si>
    <t>Rent Expense</t>
  </si>
  <si>
    <t>Mendoza</t>
  </si>
  <si>
    <t>Justine</t>
  </si>
  <si>
    <t xml:space="preserve"> </t>
  </si>
  <si>
    <t>Totals Current Assets</t>
  </si>
  <si>
    <t xml:space="preserve">Equipment                          </t>
  </si>
  <si>
    <t xml:space="preserve">Cash                            </t>
  </si>
  <si>
    <t xml:space="preserve">Accounts Receivable   </t>
  </si>
  <si>
    <t>Prepaid Insurance                     _______</t>
  </si>
  <si>
    <t xml:space="preserve"> Liabilities</t>
  </si>
  <si>
    <t xml:space="preserve">Bank Loan - Non-current portion </t>
  </si>
  <si>
    <t>Bank Loan-Current Portion</t>
  </si>
  <si>
    <t>Bank Loan-Non-Current Portion</t>
  </si>
  <si>
    <t>Provided travel services for clients for $30,000 cash</t>
  </si>
  <si>
    <t>Recognized $3,500 of Unearned Revenue as being earned during the month of April.</t>
  </si>
  <si>
    <t xml:space="preserve">One month of depreciation for $500 needs to be recorded. </t>
  </si>
  <si>
    <t>Paid the monthly payment of the bank loan, $500 plus interest of $75.</t>
  </si>
  <si>
    <t xml:space="preserve">Received $12,000 from Bank Loan to be repaid in 6 months plus accrued interest at 5%. </t>
  </si>
  <si>
    <t>Apr 25</t>
  </si>
  <si>
    <t>One month of prepaid insurance worth $600 has expired.</t>
  </si>
  <si>
    <t xml:space="preserve"> Bank loan- current portion due</t>
  </si>
  <si>
    <t>Incurred $9,200 in travel expenses to be paid next month.</t>
  </si>
  <si>
    <t>Accrued salary expense of $720 needs to be recorded</t>
  </si>
  <si>
    <t>JOURNAL</t>
  </si>
  <si>
    <t>Pg. 4</t>
  </si>
  <si>
    <t>Travel Service Revenue</t>
  </si>
  <si>
    <t>*'Apr 1</t>
  </si>
  <si>
    <t>* Since the loan is to be repaid in less than one year, use the Bank Loan-Current Portion for the credit entry</t>
  </si>
  <si>
    <t>**'Apr 26</t>
  </si>
  <si>
    <t>Apr 6</t>
  </si>
  <si>
    <t>Provided $15,000 of travel services for clients on account.</t>
  </si>
  <si>
    <t>Pg. 5</t>
  </si>
  <si>
    <t>Pg. 6</t>
  </si>
  <si>
    <t>Bank Loan Interest Payable</t>
  </si>
  <si>
    <t>Total Property, Plant &amp; Equipment</t>
  </si>
  <si>
    <r>
      <rPr>
        <b/>
        <sz val="10"/>
        <color theme="1"/>
        <rFont val="Calibri"/>
        <family val="2"/>
        <scheme val="minor"/>
      </rPr>
      <t xml:space="preserve">Note: </t>
    </r>
    <r>
      <rPr>
        <sz val="10"/>
        <color theme="1"/>
        <rFont val="Calibri"/>
        <family val="2"/>
        <scheme val="minor"/>
      </rPr>
      <t>Please read the instructions carefully and follow required steps in the order provided above. Refer to your textbook if needed (Chapter 6) for format of financial statements. Templates have been set up using formats shown in textbook.</t>
    </r>
  </si>
  <si>
    <t>As at March 31, 2020</t>
  </si>
  <si>
    <t>Received $3,210 from customers as payments on account for traveller services provided last month.</t>
  </si>
  <si>
    <t>a) Enter the opening balances from the March 2020 balance sheet into the general ledger accounts.</t>
  </si>
  <si>
    <t>f) Prepare the journal entries to close the books for the month of April 2020(use the income summary account), and post the journal entries to the appropriate general ledger accounts.</t>
  </si>
  <si>
    <t>April 30, 2020</t>
  </si>
  <si>
    <t>For the Month Ended April 30, 2020</t>
  </si>
  <si>
    <t>As at April 30, 2020</t>
  </si>
  <si>
    <t>2020</t>
  </si>
  <si>
    <t>DR/CR</t>
  </si>
  <si>
    <r>
      <rPr>
        <b/>
        <sz val="10"/>
        <color theme="1"/>
        <rFont val="Calibri"/>
        <family val="2"/>
        <scheme val="minor"/>
      </rPr>
      <t>Note</t>
    </r>
    <r>
      <rPr>
        <sz val="10"/>
        <color theme="1"/>
        <rFont val="Calibri"/>
        <family val="2"/>
        <scheme val="minor"/>
      </rPr>
      <t xml:space="preserve">: The bank loan is repayable in monthly payments of $500 plus interest. Current portion is $6,000 ($500x12) and long-term is $24,000. When recording monthly payment, please be sure to debit the non-current portion and not the current portion as the latter will not change until the last year of the loan. </t>
    </r>
  </si>
  <si>
    <t>Note: Please include explanation and leave one line between each journal entry.</t>
  </si>
  <si>
    <t>Tip: For date format, start with a single quotation mark then month and date ( 'Apr 1)</t>
  </si>
  <si>
    <t>** Use the Bank Loan-Non-Current Portion for the debit entry since the same amount is still due over the next 12 months; therefore amount of current portion has not changed.</t>
  </si>
  <si>
    <t xml:space="preserve">prepaid insurance </t>
  </si>
  <si>
    <t>prepaid insurance</t>
  </si>
  <si>
    <t>cash</t>
  </si>
  <si>
    <t xml:space="preserve">rent </t>
  </si>
  <si>
    <t>(for rent paid)</t>
  </si>
  <si>
    <t>travel services</t>
  </si>
  <si>
    <t>(for travel services provided for clients)</t>
  </si>
  <si>
    <t>travel expenses</t>
  </si>
  <si>
    <t>(for incurred travel services)</t>
  </si>
  <si>
    <t>equipment</t>
  </si>
  <si>
    <t>(for equipment purchase)</t>
  </si>
  <si>
    <t>accounts payable</t>
  </si>
  <si>
    <t>(to reduce account payable)</t>
  </si>
  <si>
    <t>Justine capital</t>
  </si>
  <si>
    <t>(for investment)</t>
  </si>
  <si>
    <t>account receivable</t>
  </si>
  <si>
    <t>(for payment of debt by customers)</t>
  </si>
  <si>
    <t>telephone bill</t>
  </si>
  <si>
    <t>(for payment of telephone expenses)</t>
  </si>
  <si>
    <t>salaries</t>
  </si>
  <si>
    <t>(for payment of salaries)</t>
  </si>
  <si>
    <t>(for prepaid travel services)</t>
  </si>
  <si>
    <t>interest</t>
  </si>
  <si>
    <t xml:space="preserve">cash </t>
  </si>
  <si>
    <t>(for provision of travel services)</t>
  </si>
  <si>
    <t>advertisement</t>
  </si>
  <si>
    <t>(for payment of advertisement)</t>
  </si>
  <si>
    <t>Mendoza withdrawals</t>
  </si>
  <si>
    <t>(for drawings for personal use)</t>
  </si>
  <si>
    <t>unearned revenue</t>
  </si>
  <si>
    <t>intrest expense</t>
  </si>
  <si>
    <t>interest payable</t>
  </si>
  <si>
    <t>bank loan interest payable</t>
  </si>
  <si>
    <t>insurance expense</t>
  </si>
  <si>
    <t>prepaid expense</t>
  </si>
  <si>
    <t>Accumulated depreciation</t>
  </si>
  <si>
    <t xml:space="preserve">depreciation </t>
  </si>
  <si>
    <t xml:space="preserve">salary </t>
  </si>
  <si>
    <t>salary payable</t>
  </si>
  <si>
    <t>(for expired insurance expense)</t>
  </si>
  <si>
    <t>rent</t>
  </si>
  <si>
    <t>travel services revenue</t>
  </si>
  <si>
    <t>accounts receivable</t>
  </si>
  <si>
    <t>travel service revenue</t>
  </si>
  <si>
    <t>account payable</t>
  </si>
  <si>
    <t>Mendoza capital</t>
  </si>
  <si>
    <t>mendoza capital</t>
  </si>
  <si>
    <t>travel expense</t>
  </si>
  <si>
    <t xml:space="preserve">salaries </t>
  </si>
  <si>
    <t xml:space="preserve">advertising expense </t>
  </si>
  <si>
    <t>Mendoza withdrawal</t>
  </si>
  <si>
    <t>uneraned revenue</t>
  </si>
  <si>
    <t>interest expense</t>
  </si>
  <si>
    <t>(for expired prepaid insurance)</t>
  </si>
  <si>
    <t>(for accrued interest)</t>
  </si>
  <si>
    <t>(for recognized revenue)</t>
  </si>
  <si>
    <t>depreciation expense</t>
  </si>
  <si>
    <t>accumulated depreciation</t>
  </si>
  <si>
    <t>(for addeddepreciation)</t>
  </si>
  <si>
    <t>salary expense</t>
  </si>
  <si>
    <t>(for accrued expenses)</t>
  </si>
  <si>
    <t>Revenue</t>
  </si>
  <si>
    <t>transport service revenue</t>
  </si>
  <si>
    <t>telephone expenses</t>
  </si>
  <si>
    <t>rent expenses</t>
  </si>
  <si>
    <t>depreciation expenses</t>
  </si>
  <si>
    <t>advertising expenses</t>
  </si>
  <si>
    <t xml:space="preserve">account receivable </t>
  </si>
  <si>
    <t>current assets</t>
  </si>
  <si>
    <t>total current assets</t>
  </si>
  <si>
    <t>Propert, plant &amp; equipment</t>
  </si>
  <si>
    <t>total property, plant &amp; equipment</t>
  </si>
  <si>
    <t>liabilities</t>
  </si>
  <si>
    <t>current liabilities</t>
  </si>
  <si>
    <t>bank loan current portion due</t>
  </si>
  <si>
    <t>total current liabilities</t>
  </si>
  <si>
    <t>bank loan non current portion due</t>
  </si>
  <si>
    <t>Owners Equity</t>
  </si>
  <si>
    <t xml:space="preserve">Mendoza capital </t>
  </si>
  <si>
    <t>drawings</t>
  </si>
  <si>
    <t>net profit</t>
  </si>
  <si>
    <t>salaries expense</t>
  </si>
  <si>
    <t>account reveivables</t>
  </si>
  <si>
    <t>travel seervice revenue</t>
  </si>
  <si>
    <t>income</t>
  </si>
  <si>
    <t>(for insurance prepaid)</t>
  </si>
  <si>
    <t>(for profit recognition)</t>
  </si>
  <si>
    <t>salaries payable</t>
  </si>
  <si>
    <t>(for accrued salaries)</t>
  </si>
  <si>
    <t>(for cash adjustment)</t>
  </si>
  <si>
    <t>bank loan current portion</t>
  </si>
  <si>
    <t>bank loan non current portion</t>
  </si>
  <si>
    <t>withdrawals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</si>
</sst>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 #,##0_-;_-* &quot;-&quot;_-;_-@_-"/>
    <numFmt numFmtId="165" formatCode="&quot;$&quot;#,##0;[Red]\-&quot;$&quot;#,##0"/>
    <numFmt numFmtId="166" formatCode="_-&quot;$&quot;* #,##0_-;\-&quot;$&quot;* #,##0_-;_-&quot;$&quot;* &quot;-&quot;_-;_-@_-"/>
    <numFmt numFmtId="167" formatCode="&quot;$&quot;#,##0"/>
    <numFmt numFmtId="168" formatCode="&quot;$&quot;#,##0.00"/>
    <numFmt numFmtId="169" formatCode="#,##0;[Red]#,##0"/>
    <numFmt numFmtId="170" formatCode="&quot;$&quot;#,##0;[Red]&quot;$&quot;#,##0"/>
    <numFmt numFmtId="171" formatCode="\(#,###\)"/>
  </numFmts>
  <fonts count="18"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
      <sz val="8"/>
      <name val="Calibri"/>
      <family val="2"/>
      <scheme val="minor"/>
    </font>
    <font>
      <u/>
      <sz val="10"/>
      <color theme="1"/>
      <name val="Calibri"/>
      <family val="2"/>
      <scheme val="minor"/>
    </font>
    <font>
      <u val="singleAccounting"/>
      <sz val="10"/>
      <color theme="1"/>
      <name val="Calibri"/>
      <family val="2"/>
      <scheme val="minor"/>
    </font>
    <font>
      <i/>
      <sz val="10"/>
      <name val="Calibri"/>
      <family val="2"/>
      <scheme val="minor"/>
    </font>
    <font>
      <sz val="11"/>
      <name val="Calibri"/>
      <family val="2"/>
      <scheme val="minor"/>
    </font>
    <font>
      <b/>
      <sz val="11"/>
      <name val="Calibri"/>
      <family val="2"/>
      <scheme val="minor"/>
    </font>
    <font>
      <u/>
      <sz val="10"/>
      <name val="Calibri"/>
      <family val="2"/>
      <scheme val="minor"/>
    </font>
    <font>
      <u val="double"/>
      <sz val="10"/>
      <name val="Calibri"/>
      <family val="2"/>
      <scheme val="minor"/>
    </font>
    <font>
      <b/>
      <u/>
      <sz val="10"/>
      <name val="Calibri"/>
      <family val="2"/>
      <scheme val="minor"/>
    </font>
    <font>
      <u val="singleAccounting"/>
      <sz val="10"/>
      <name val="Calibri"/>
      <family val="2"/>
      <scheme val="minor"/>
    </font>
    <font>
      <u/>
      <sz val="10"/>
      <color rgb="FFFF000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1">
    <xf numFmtId="0" fontId="0" fillId="0" borderId="0" xfId="0"/>
    <xf numFmtId="0" fontId="2" fillId="0" borderId="0" xfId="0" applyFont="1"/>
    <xf numFmtId="0" fontId="2" fillId="0" borderId="3" xfId="0" applyFont="1" applyBorder="1"/>
    <xf numFmtId="0" fontId="2" fillId="0" borderId="0" xfId="0" applyFont="1" applyBorder="1"/>
    <xf numFmtId="0" fontId="2" fillId="0" borderId="5" xfId="0" applyFont="1" applyBorder="1"/>
    <xf numFmtId="0" fontId="1" fillId="0" borderId="0" xfId="0" applyFont="1"/>
    <xf numFmtId="0" fontId="2" fillId="0" borderId="12" xfId="0" quotePrefix="1" applyFont="1" applyBorder="1" applyAlignment="1">
      <alignment horizontal="center" vertical="center"/>
    </xf>
    <xf numFmtId="0" fontId="1" fillId="0" borderId="12" xfId="0" applyFont="1" applyBorder="1" applyAlignment="1">
      <alignment horizontal="center"/>
    </xf>
    <xf numFmtId="0" fontId="2" fillId="0" borderId="12" xfId="0" applyFont="1" applyBorder="1"/>
    <xf numFmtId="0" fontId="2" fillId="0" borderId="12" xfId="0" applyFont="1" applyBorder="1" applyAlignment="1">
      <alignment horizontal="center"/>
    </xf>
    <xf numFmtId="0" fontId="2" fillId="0" borderId="0" xfId="0" applyFont="1" applyAlignment="1">
      <alignment horizontal="left"/>
    </xf>
    <xf numFmtId="0" fontId="2" fillId="0" borderId="0" xfId="0" applyFont="1" applyBorder="1" applyAlignment="1"/>
    <xf numFmtId="0" fontId="2" fillId="0" borderId="0" xfId="0" applyFont="1" applyBorder="1" applyAlignment="1">
      <alignment horizontal="center"/>
    </xf>
    <xf numFmtId="0" fontId="2" fillId="0" borderId="0" xfId="0" applyFont="1" applyAlignment="1"/>
    <xf numFmtId="165" fontId="2" fillId="0" borderId="0" xfId="0" applyNumberFormat="1" applyFont="1" applyBorder="1"/>
    <xf numFmtId="0" fontId="1" fillId="0" borderId="0" xfId="0" applyFont="1" applyBorder="1" applyAlignment="1">
      <alignment horizontal="left" vertical="center"/>
    </xf>
    <xf numFmtId="0" fontId="4" fillId="0" borderId="13" xfId="0" applyFont="1" applyBorder="1" applyAlignment="1">
      <alignment horizontal="left"/>
    </xf>
    <xf numFmtId="0" fontId="1" fillId="0" borderId="0" xfId="0" applyFont="1" applyBorder="1" applyAlignment="1">
      <alignment horizontal="left" vertical="center" wrapText="1"/>
    </xf>
    <xf numFmtId="167" fontId="0" fillId="0" borderId="0" xfId="0" applyNumberFormat="1"/>
    <xf numFmtId="0" fontId="6" fillId="0" borderId="0" xfId="0" applyFont="1"/>
    <xf numFmtId="0" fontId="2" fillId="7" borderId="0" xfId="0" applyFont="1" applyFill="1" applyBorder="1" applyAlignment="1">
      <alignment horizontal="left" vertical="center"/>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0" fontId="2" fillId="0" borderId="9" xfId="0" quotePrefix="1" applyFont="1" applyBorder="1" applyAlignment="1">
      <alignment horizontal="center" vertical="center"/>
    </xf>
    <xf numFmtId="0" fontId="5" fillId="0" borderId="12" xfId="0" applyFont="1" applyBorder="1" applyAlignment="1">
      <alignment horizontal="left"/>
    </xf>
    <xf numFmtId="0" fontId="5" fillId="0" borderId="12" xfId="0" applyFont="1" applyBorder="1" applyAlignment="1">
      <alignment horizontal="left"/>
    </xf>
    <xf numFmtId="164" fontId="2" fillId="0" borderId="5" xfId="0" applyNumberFormat="1" applyFont="1" applyBorder="1"/>
    <xf numFmtId="164" fontId="2" fillId="0" borderId="3" xfId="0" applyNumberFormat="1" applyFont="1" applyBorder="1"/>
    <xf numFmtId="164" fontId="2" fillId="0" borderId="11" xfId="0" applyNumberFormat="1" applyFont="1" applyBorder="1"/>
    <xf numFmtId="0" fontId="2" fillId="0" borderId="4" xfId="0" applyFont="1" applyBorder="1" applyAlignment="1">
      <alignment vertical="center"/>
    </xf>
    <xf numFmtId="0" fontId="2" fillId="0" borderId="0" xfId="0" applyFont="1" applyBorder="1" applyAlignment="1">
      <alignment vertical="center"/>
    </xf>
    <xf numFmtId="164" fontId="2" fillId="0" borderId="0" xfId="0" applyNumberFormat="1" applyFont="1" applyBorder="1" applyAlignment="1">
      <alignment vertical="center"/>
    </xf>
    <xf numFmtId="166" fontId="2" fillId="0" borderId="0" xfId="0" applyNumberFormat="1" applyFont="1" applyBorder="1" applyAlignment="1">
      <alignment vertical="center"/>
    </xf>
    <xf numFmtId="166" fontId="2" fillId="0" borderId="5" xfId="0" applyNumberFormat="1" applyFont="1" applyBorder="1"/>
    <xf numFmtId="171" fontId="8" fillId="0" borderId="0" xfId="0" applyNumberFormat="1" applyFont="1" applyBorder="1" applyAlignment="1">
      <alignment vertical="center"/>
    </xf>
    <xf numFmtId="164" fontId="9" fillId="0" borderId="5" xfId="0" applyNumberFormat="1" applyFont="1" applyBorder="1"/>
    <xf numFmtId="166" fontId="2" fillId="0" borderId="11" xfId="0" applyNumberFormat="1" applyFont="1" applyBorder="1"/>
    <xf numFmtId="165" fontId="2" fillId="0" borderId="0" xfId="0" applyNumberFormat="1" applyFont="1" applyFill="1" applyBorder="1"/>
    <xf numFmtId="0" fontId="2" fillId="0" borderId="0" xfId="0" applyFont="1" applyFill="1" applyBorder="1"/>
    <xf numFmtId="166" fontId="2" fillId="0" borderId="0" xfId="0" applyNumberFormat="1" applyFont="1" applyBorder="1"/>
    <xf numFmtId="16" fontId="2" fillId="0" borderId="14" xfId="0" quotePrefix="1" applyNumberFormat="1" applyFont="1" applyBorder="1" applyAlignment="1">
      <alignment horizontal="center" vertical="center"/>
    </xf>
    <xf numFmtId="0" fontId="4" fillId="0" borderId="12" xfId="0" applyFont="1" applyBorder="1" applyAlignment="1">
      <alignment horizontal="center"/>
    </xf>
    <xf numFmtId="0" fontId="5" fillId="0" borderId="0" xfId="0" applyFont="1"/>
    <xf numFmtId="0" fontId="5" fillId="0" borderId="12" xfId="0" applyFont="1" applyBorder="1" applyAlignment="1">
      <alignment horizontal="center"/>
    </xf>
    <xf numFmtId="0" fontId="5" fillId="0" borderId="12" xfId="0" applyFont="1" applyBorder="1"/>
    <xf numFmtId="3" fontId="5" fillId="0" borderId="12" xfId="0" applyNumberFormat="1" applyFont="1" applyBorder="1"/>
    <xf numFmtId="0" fontId="5" fillId="0" borderId="12" xfId="0" applyFont="1" applyBorder="1" applyAlignment="1">
      <alignment horizontal="right"/>
    </xf>
    <xf numFmtId="3" fontId="5" fillId="0" borderId="12" xfId="0" applyNumberFormat="1" applyFont="1" applyBorder="1" applyAlignment="1">
      <alignment horizontal="center"/>
    </xf>
    <xf numFmtId="0" fontId="11" fillId="0" borderId="0" xfId="0" applyFont="1"/>
    <xf numFmtId="0" fontId="5" fillId="0" borderId="12" xfId="0" quotePrefix="1" applyFont="1" applyBorder="1" applyAlignment="1">
      <alignment horizontal="center"/>
    </xf>
    <xf numFmtId="0" fontId="5" fillId="0" borderId="0" xfId="0" applyFont="1" applyAlignment="1">
      <alignment horizontal="center"/>
    </xf>
    <xf numFmtId="0" fontId="5" fillId="0" borderId="10" xfId="0" applyFont="1" applyBorder="1"/>
    <xf numFmtId="0" fontId="0" fillId="0" borderId="0" xfId="0" applyFill="1" applyBorder="1"/>
    <xf numFmtId="165" fontId="6" fillId="0" borderId="0" xfId="0" applyNumberFormat="1" applyFont="1" applyFill="1" applyBorder="1"/>
    <xf numFmtId="0" fontId="6" fillId="0" borderId="0" xfId="0" applyFont="1" applyFill="1" applyBorder="1"/>
    <xf numFmtId="165" fontId="6" fillId="0" borderId="4" xfId="0" applyNumberFormat="1" applyFont="1" applyFill="1" applyBorder="1"/>
    <xf numFmtId="164" fontId="2" fillId="0" borderId="5" xfId="0" applyNumberFormat="1" applyFont="1" applyFill="1" applyBorder="1"/>
    <xf numFmtId="0" fontId="4" fillId="0" borderId="10"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xf>
    <xf numFmtId="0" fontId="5" fillId="0" borderId="10" xfId="0" applyFont="1" applyBorder="1" applyAlignment="1"/>
    <xf numFmtId="0" fontId="5" fillId="0" borderId="13" xfId="0" applyFont="1" applyBorder="1" applyAlignment="1"/>
    <xf numFmtId="0" fontId="5" fillId="0" borderId="12" xfId="0" applyFont="1" applyBorder="1" applyAlignment="1"/>
    <xf numFmtId="0" fontId="5" fillId="0" borderId="10" xfId="0" applyFont="1" applyBorder="1" applyAlignment="1">
      <alignment horizontal="right"/>
    </xf>
    <xf numFmtId="0" fontId="5" fillId="0" borderId="12" xfId="0" applyFont="1" applyBorder="1" applyAlignment="1">
      <alignment horizontal="center" vertical="center"/>
    </xf>
    <xf numFmtId="0" fontId="5" fillId="0" borderId="12" xfId="0" applyFont="1" applyBorder="1" applyAlignment="1">
      <alignment horizontal="center" vertical="top"/>
    </xf>
    <xf numFmtId="165" fontId="5" fillId="0" borderId="10" xfId="0" applyNumberFormat="1" applyFont="1" applyBorder="1" applyAlignment="1">
      <alignment horizontal="right" vertical="center"/>
    </xf>
    <xf numFmtId="0" fontId="5" fillId="0" borderId="11" xfId="0" applyFont="1" applyBorder="1" applyAlignment="1">
      <alignment horizontal="left" vertical="center" wrapText="1"/>
    </xf>
    <xf numFmtId="165" fontId="5" fillId="0" borderId="12" xfId="0" applyNumberFormat="1" applyFont="1" applyBorder="1"/>
    <xf numFmtId="0" fontId="5" fillId="0" borderId="0" xfId="0" applyFont="1" applyBorder="1" applyAlignment="1">
      <alignment horizontal="center"/>
    </xf>
    <xf numFmtId="0" fontId="5" fillId="0" borderId="0" xfId="0" applyFont="1" applyBorder="1" applyAlignment="1"/>
    <xf numFmtId="0" fontId="5" fillId="0" borderId="0" xfId="0" applyFont="1" applyBorder="1" applyAlignment="1">
      <alignment horizontal="center" vertical="top"/>
    </xf>
    <xf numFmtId="165" fontId="5" fillId="0" borderId="0" xfId="0" applyNumberFormat="1" applyFont="1" applyBorder="1"/>
    <xf numFmtId="165" fontId="5" fillId="0" borderId="0" xfId="0" applyNumberFormat="1" applyFont="1" applyBorder="1" applyAlignment="1">
      <alignment horizontal="right"/>
    </xf>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xf>
    <xf numFmtId="165" fontId="5" fillId="0" borderId="12" xfId="0" applyNumberFormat="1" applyFont="1" applyBorder="1" applyAlignment="1">
      <alignment horizontal="center" vertical="center"/>
    </xf>
    <xf numFmtId="0" fontId="5" fillId="0" borderId="0" xfId="0" applyFont="1" applyAlignment="1">
      <alignment horizontal="left"/>
    </xf>
    <xf numFmtId="0" fontId="5" fillId="0" borderId="10" xfId="0" applyFont="1" applyFill="1" applyBorder="1" applyAlignment="1"/>
    <xf numFmtId="0" fontId="5" fillId="0" borderId="13" xfId="0" applyFont="1" applyFill="1" applyBorder="1" applyAlignment="1"/>
    <xf numFmtId="0" fontId="5" fillId="0" borderId="10" xfId="0" applyFont="1" applyBorder="1" applyAlignment="1">
      <alignment vertical="center"/>
    </xf>
    <xf numFmtId="0" fontId="5" fillId="0" borderId="13" xfId="0" applyFont="1" applyBorder="1" applyAlignment="1">
      <alignment vertical="center"/>
    </xf>
    <xf numFmtId="165" fontId="5" fillId="0" borderId="12" xfId="0" applyNumberFormat="1" applyFont="1" applyBorder="1" applyAlignment="1">
      <alignment horizontal="right" vertical="center"/>
    </xf>
    <xf numFmtId="0" fontId="5" fillId="0" borderId="10" xfId="0" applyFont="1" applyBorder="1" applyAlignment="1">
      <alignment horizontal="center" vertical="center"/>
    </xf>
    <xf numFmtId="0" fontId="5" fillId="0" borderId="12" xfId="0" quotePrefix="1" applyFont="1" applyBorder="1" applyAlignment="1">
      <alignment horizontal="center" vertical="center"/>
    </xf>
    <xf numFmtId="165" fontId="5" fillId="0" borderId="10" xfId="0" applyNumberFormat="1" applyFont="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165" fontId="5" fillId="0" borderId="12" xfId="0" applyNumberFormat="1" applyFont="1" applyFill="1" applyBorder="1" applyAlignment="1">
      <alignment horizontal="right" vertical="center"/>
    </xf>
    <xf numFmtId="165" fontId="5" fillId="0" borderId="10" xfId="0" applyNumberFormat="1" applyFont="1" applyFill="1" applyBorder="1" applyAlignment="1">
      <alignment horizontal="center" vertical="center"/>
    </xf>
    <xf numFmtId="164" fontId="5" fillId="0" borderId="10" xfId="0" applyNumberFormat="1" applyFont="1" applyBorder="1" applyAlignment="1">
      <alignment horizontal="right"/>
    </xf>
    <xf numFmtId="164" fontId="5" fillId="0" borderId="10" xfId="0" applyNumberFormat="1" applyFont="1" applyBorder="1" applyAlignment="1">
      <alignment horizontal="right" vertical="center"/>
    </xf>
    <xf numFmtId="164" fontId="5" fillId="0" borderId="10" xfId="0" applyNumberFormat="1" applyFont="1" applyBorder="1" applyAlignment="1">
      <alignment horizontal="right" vertical="center" wrapText="1"/>
    </xf>
    <xf numFmtId="164" fontId="5" fillId="0" borderId="12" xfId="0" applyNumberFormat="1" applyFont="1" applyBorder="1"/>
    <xf numFmtId="164" fontId="5" fillId="0" borderId="12" xfId="0" applyNumberFormat="1" applyFont="1" applyBorder="1" applyAlignment="1">
      <alignment horizontal="center" vertical="center"/>
    </xf>
    <xf numFmtId="164" fontId="5" fillId="0" borderId="12" xfId="0" applyNumberFormat="1" applyFont="1" applyFill="1" applyBorder="1"/>
    <xf numFmtId="164" fontId="5" fillId="0" borderId="10" xfId="0" applyNumberFormat="1" applyFont="1" applyFill="1" applyBorder="1" applyAlignment="1">
      <alignment horizontal="right"/>
    </xf>
    <xf numFmtId="164" fontId="5" fillId="0" borderId="10" xfId="0" applyNumberFormat="1" applyFont="1" applyBorder="1"/>
    <xf numFmtId="164" fontId="5" fillId="0" borderId="10" xfId="0" applyNumberFormat="1" applyFont="1" applyFill="1" applyBorder="1"/>
    <xf numFmtId="164" fontId="5" fillId="0" borderId="12" xfId="0" applyNumberFormat="1" applyFont="1" applyBorder="1" applyAlignment="1">
      <alignment horizontal="right" vertical="center"/>
    </xf>
    <xf numFmtId="164" fontId="5" fillId="0" borderId="10" xfId="0" applyNumberFormat="1" applyFont="1" applyBorder="1" applyAlignment="1">
      <alignment horizontal="center" vertical="center"/>
    </xf>
    <xf numFmtId="1" fontId="5" fillId="0" borderId="12" xfId="0" applyNumberFormat="1" applyFont="1" applyBorder="1" applyAlignment="1">
      <alignment horizontal="right" vertical="center"/>
    </xf>
    <xf numFmtId="1" fontId="5" fillId="0" borderId="10" xfId="0" applyNumberFormat="1" applyFont="1" applyBorder="1"/>
    <xf numFmtId="1" fontId="5" fillId="0" borderId="12" xfId="0" applyNumberFormat="1" applyFont="1" applyBorder="1"/>
    <xf numFmtId="167" fontId="5" fillId="0" borderId="12" xfId="0" applyNumberFormat="1" applyFont="1" applyBorder="1"/>
    <xf numFmtId="0" fontId="5" fillId="0" borderId="0" xfId="0" applyFont="1" applyBorder="1" applyAlignment="1">
      <alignment horizontal="center" vertic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Alignment="1">
      <alignment wrapText="1"/>
    </xf>
    <xf numFmtId="0" fontId="0" fillId="0" borderId="0" xfId="0" applyFill="1" applyBorder="1" applyAlignment="1">
      <alignment wrapText="1"/>
    </xf>
    <xf numFmtId="0" fontId="2" fillId="0" borderId="0" xfId="0" applyFont="1" applyFill="1" applyBorder="1" applyAlignment="1">
      <alignment wrapText="1"/>
    </xf>
    <xf numFmtId="0" fontId="2" fillId="0" borderId="0" xfId="0" applyFont="1" applyBorder="1" applyAlignment="1">
      <alignment wrapText="1"/>
    </xf>
    <xf numFmtId="9" fontId="6" fillId="0" borderId="0" xfId="0" applyNumberFormat="1" applyFont="1" applyFill="1" applyBorder="1"/>
    <xf numFmtId="0" fontId="5" fillId="0" borderId="0" xfId="0" applyFont="1" applyBorder="1"/>
    <xf numFmtId="0" fontId="5" fillId="0" borderId="0" xfId="0" applyFont="1" applyBorder="1" applyAlignment="1">
      <alignment horizontal="left"/>
    </xf>
    <xf numFmtId="164" fontId="5" fillId="0" borderId="12" xfId="0" applyNumberFormat="1" applyFont="1" applyFill="1" applyBorder="1" applyAlignment="1">
      <alignment horizontal="right" vertical="center"/>
    </xf>
    <xf numFmtId="164" fontId="5" fillId="0" borderId="10" xfId="0" applyNumberFormat="1" applyFont="1" applyFill="1" applyBorder="1" applyAlignment="1">
      <alignment horizontal="center" vertical="center"/>
    </xf>
    <xf numFmtId="3" fontId="11" fillId="0" borderId="0" xfId="0" applyNumberFormat="1" applyFont="1"/>
    <xf numFmtId="164" fontId="5" fillId="0" borderId="0" xfId="0" applyNumberFormat="1" applyFont="1"/>
    <xf numFmtId="170" fontId="5" fillId="0" borderId="9" xfId="0" applyNumberFormat="1" applyFont="1" applyBorder="1"/>
    <xf numFmtId="169" fontId="5" fillId="0" borderId="12" xfId="0" applyNumberFormat="1" applyFont="1" applyBorder="1"/>
    <xf numFmtId="3" fontId="13" fillId="0" borderId="12" xfId="0" applyNumberFormat="1" applyFont="1" applyBorder="1"/>
    <xf numFmtId="167" fontId="14" fillId="0" borderId="12" xfId="0" applyNumberFormat="1" applyFont="1" applyBorder="1"/>
    <xf numFmtId="169" fontId="13" fillId="0" borderId="12" xfId="0" applyNumberFormat="1" applyFont="1" applyBorder="1"/>
    <xf numFmtId="165" fontId="13" fillId="0" borderId="0" xfId="0" applyNumberFormat="1" applyFont="1" applyBorder="1"/>
    <xf numFmtId="164" fontId="5" fillId="0" borderId="12" xfId="0" applyNumberFormat="1" applyFont="1" applyBorder="1" applyAlignment="1">
      <alignment horizontal="right"/>
    </xf>
    <xf numFmtId="166" fontId="5" fillId="0" borderId="12" xfId="0" applyNumberFormat="1" applyFont="1" applyBorder="1" applyAlignment="1">
      <alignment horizontal="right"/>
    </xf>
    <xf numFmtId="164" fontId="11" fillId="0" borderId="0" xfId="0" applyNumberFormat="1" applyFont="1"/>
    <xf numFmtId="164" fontId="5" fillId="0" borderId="9" xfId="0" applyNumberFormat="1" applyFont="1" applyBorder="1"/>
    <xf numFmtId="164" fontId="13" fillId="0" borderId="12" xfId="0" applyNumberFormat="1" applyFont="1" applyBorder="1"/>
    <xf numFmtId="164" fontId="14" fillId="0" borderId="12" xfId="0" applyNumberFormat="1" applyFont="1" applyBorder="1"/>
    <xf numFmtId="166" fontId="5" fillId="0" borderId="12" xfId="0" applyNumberFormat="1" applyFont="1" applyBorder="1"/>
    <xf numFmtId="166" fontId="14" fillId="0" borderId="12" xfId="0" applyNumberFormat="1" applyFont="1" applyBorder="1"/>
    <xf numFmtId="164" fontId="15" fillId="0" borderId="12" xfId="0" applyNumberFormat="1" applyFont="1" applyBorder="1"/>
    <xf numFmtId="164" fontId="16" fillId="0" borderId="12" xfId="0" applyNumberFormat="1" applyFont="1" applyBorder="1"/>
    <xf numFmtId="167" fontId="13" fillId="0" borderId="12" xfId="0" applyNumberFormat="1" applyFont="1" applyBorder="1"/>
    <xf numFmtId="164" fontId="5" fillId="0" borderId="12" xfId="0" applyNumberFormat="1" applyFont="1" applyBorder="1" applyAlignment="1">
      <alignment horizontal="right" vertical="center" wrapText="1"/>
    </xf>
    <xf numFmtId="0" fontId="5" fillId="0" borderId="12" xfId="0" applyFont="1" applyBorder="1" applyAlignment="1">
      <alignment horizontal="left" vertical="center" wrapText="1"/>
    </xf>
    <xf numFmtId="0" fontId="4" fillId="0" borderId="12" xfId="0" applyFont="1" applyBorder="1" applyAlignment="1">
      <alignment horizontal="left"/>
    </xf>
    <xf numFmtId="0" fontId="11" fillId="0" borderId="12" xfId="0" applyFont="1" applyBorder="1"/>
    <xf numFmtId="164" fontId="11" fillId="0" borderId="12" xfId="0" applyNumberFormat="1" applyFont="1" applyBorder="1"/>
    <xf numFmtId="0" fontId="4" fillId="0" borderId="14" xfId="0" applyFont="1" applyBorder="1" applyAlignment="1">
      <alignment wrapText="1"/>
    </xf>
    <xf numFmtId="165" fontId="5" fillId="0" borderId="12" xfId="0" applyNumberFormat="1" applyFont="1" applyBorder="1" applyAlignment="1">
      <alignment horizontal="right"/>
    </xf>
    <xf numFmtId="164" fontId="5" fillId="0" borderId="12" xfId="0" applyNumberFormat="1" applyFont="1" applyFill="1" applyBorder="1" applyAlignment="1">
      <alignment horizontal="right"/>
    </xf>
    <xf numFmtId="0" fontId="5" fillId="0" borderId="12" xfId="0" applyFont="1" applyFill="1" applyBorder="1" applyAlignment="1">
      <alignment horizontal="left"/>
    </xf>
    <xf numFmtId="165" fontId="5" fillId="0" borderId="12" xfId="0" applyNumberFormat="1" applyFont="1" applyBorder="1" applyAlignment="1">
      <alignment horizontal="right" vertical="center" wrapText="1"/>
    </xf>
    <xf numFmtId="165" fontId="5" fillId="0" borderId="12"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1" fontId="5" fillId="0" borderId="12" xfId="0" applyNumberFormat="1" applyFont="1" applyBorder="1" applyAlignment="1">
      <alignment horizontal="right"/>
    </xf>
    <xf numFmtId="164" fontId="5" fillId="0" borderId="12" xfId="0" applyNumberFormat="1" applyFont="1" applyFill="1" applyBorder="1" applyAlignment="1">
      <alignment horizontal="right" vertical="center" wrapText="1"/>
    </xf>
    <xf numFmtId="0" fontId="4" fillId="0" borderId="12" xfId="0" applyFont="1" applyBorder="1" applyAlignment="1">
      <alignment wrapText="1"/>
    </xf>
    <xf numFmtId="0" fontId="2" fillId="0" borderId="0" xfId="0" applyFont="1" applyBorder="1" applyAlignment="1">
      <alignment horizont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left" vertical="top" wrapText="1"/>
    </xf>
    <xf numFmtId="0" fontId="5" fillId="0" borderId="12" xfId="0" applyFont="1" applyBorder="1"/>
    <xf numFmtId="0" fontId="5" fillId="0" borderId="12" xfId="0" applyFont="1" applyBorder="1" applyAlignment="1">
      <alignment horizontal="left"/>
    </xf>
    <xf numFmtId="0" fontId="5" fillId="0" borderId="12" xfId="0" applyFont="1" applyBorder="1" applyAlignment="1"/>
    <xf numFmtId="0" fontId="4" fillId="0" borderId="12" xfId="0" applyFont="1" applyBorder="1" applyAlignment="1">
      <alignment horizontal="left"/>
    </xf>
    <xf numFmtId="0" fontId="5" fillId="0" borderId="0" xfId="0" applyFont="1" applyBorder="1" applyAlignment="1">
      <alignment horizontal="left"/>
    </xf>
    <xf numFmtId="0" fontId="2" fillId="0" borderId="0" xfId="0" applyFont="1" applyBorder="1" applyAlignment="1">
      <alignment vertical="top" wrapText="1"/>
    </xf>
    <xf numFmtId="0" fontId="0" fillId="0" borderId="0" xfId="0" applyBorder="1"/>
    <xf numFmtId="0" fontId="5" fillId="0" borderId="0" xfId="0" applyFont="1" applyFill="1" applyBorder="1" applyAlignment="1">
      <alignment wrapText="1"/>
    </xf>
    <xf numFmtId="0" fontId="12" fillId="0" borderId="0" xfId="0" applyFont="1"/>
    <xf numFmtId="0" fontId="5" fillId="0" borderId="0" xfId="0" applyFont="1" applyFill="1" applyBorder="1" applyAlignment="1">
      <alignment vertical="top" wrapText="1"/>
    </xf>
    <xf numFmtId="0" fontId="4" fillId="0" borderId="0" xfId="0" applyFont="1" applyFill="1" applyBorder="1" applyAlignment="1">
      <alignment vertical="top" wrapText="1"/>
    </xf>
    <xf numFmtId="0" fontId="4" fillId="0" borderId="12" xfId="0" applyFont="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xf numFmtId="164" fontId="5" fillId="0" borderId="0" xfId="0" applyNumberFormat="1" applyFont="1" applyFill="1" applyBorder="1"/>
    <xf numFmtId="164" fontId="5" fillId="0" borderId="0" xfId="0" applyNumberFormat="1" applyFont="1" applyFill="1" applyBorder="1" applyAlignment="1">
      <alignment horizontal="right"/>
    </xf>
    <xf numFmtId="0" fontId="5" fillId="0" borderId="0" xfId="0" applyFont="1" applyFill="1" applyBorder="1" applyAlignment="1">
      <alignment horizontal="left"/>
    </xf>
    <xf numFmtId="164" fontId="5" fillId="0" borderId="0" xfId="0" applyNumberFormat="1" applyFont="1" applyBorder="1"/>
    <xf numFmtId="164" fontId="5" fillId="0" borderId="0" xfId="0" applyNumberFormat="1" applyFont="1" applyBorder="1" applyAlignment="1">
      <alignment horizontal="right" vertical="center"/>
    </xf>
    <xf numFmtId="164" fontId="5" fillId="0" borderId="0" xfId="0" applyNumberFormat="1" applyFont="1" applyBorder="1" applyAlignment="1">
      <alignment horizontal="right"/>
    </xf>
    <xf numFmtId="17" fontId="5" fillId="0" borderId="12" xfId="0" applyNumberFormat="1" applyFont="1" applyBorder="1" applyAlignment="1">
      <alignment horizontal="center"/>
    </xf>
    <xf numFmtId="17" fontId="5" fillId="0" borderId="12" xfId="0" applyNumberFormat="1" applyFont="1" applyBorder="1" applyAlignment="1">
      <alignment horizontal="center" vertical="center"/>
    </xf>
    <xf numFmtId="16" fontId="5" fillId="0" borderId="12" xfId="0" applyNumberFormat="1" applyFont="1" applyBorder="1" applyAlignment="1">
      <alignment horizontal="center"/>
    </xf>
    <xf numFmtId="16" fontId="5" fillId="0" borderId="12" xfId="0" quotePrefix="1" applyNumberFormat="1" applyFont="1" applyBorder="1" applyAlignment="1">
      <alignment horizontal="center" vertical="center"/>
    </xf>
    <xf numFmtId="16" fontId="5" fillId="0" borderId="12" xfId="0" applyNumberFormat="1" applyFont="1" applyBorder="1" applyAlignment="1">
      <alignment horizontal="center" vertical="center"/>
    </xf>
    <xf numFmtId="16" fontId="5" fillId="0" borderId="12" xfId="0" applyNumberFormat="1" applyFont="1" applyFill="1" applyBorder="1" applyAlignment="1">
      <alignment horizontal="center"/>
    </xf>
    <xf numFmtId="17" fontId="5" fillId="0" borderId="12" xfId="0" quotePrefix="1" applyNumberFormat="1" applyFont="1" applyBorder="1" applyAlignment="1">
      <alignment horizontal="center"/>
    </xf>
    <xf numFmtId="17" fontId="5" fillId="0" borderId="12" xfId="0" quotePrefix="1" applyNumberFormat="1" applyFont="1" applyBorder="1" applyAlignment="1">
      <alignment horizontal="center" vertical="center"/>
    </xf>
    <xf numFmtId="17" fontId="4" fillId="0" borderId="12" xfId="0" applyNumberFormat="1" applyFont="1" applyBorder="1" applyAlignment="1">
      <alignment horizontal="center"/>
    </xf>
    <xf numFmtId="169" fontId="17" fillId="0" borderId="12" xfId="0" applyNumberFormat="1" applyFont="1" applyBorder="1"/>
    <xf numFmtId="0" fontId="2" fillId="0" borderId="0" xfId="0" applyFont="1" applyAlignment="1">
      <alignment horizontal="center" vertical="top" wrapText="1"/>
    </xf>
    <xf numFmtId="0" fontId="2" fillId="7" borderId="12" xfId="0" applyFont="1" applyFill="1" applyBorder="1" applyAlignment="1">
      <alignment horizontal="left" vertical="center"/>
    </xf>
    <xf numFmtId="0" fontId="2" fillId="0" borderId="14" xfId="0" quotePrefix="1" applyFont="1" applyBorder="1" applyAlignment="1">
      <alignment horizontal="center" vertical="center"/>
    </xf>
    <xf numFmtId="0" fontId="2" fillId="0" borderId="9" xfId="0" quotePrefix="1" applyFont="1" applyBorder="1" applyAlignment="1">
      <alignment horizontal="center"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xf>
    <xf numFmtId="0" fontId="2" fillId="0" borderId="13"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Border="1" applyAlignment="1">
      <alignment horizontal="left" wrapText="1"/>
    </xf>
    <xf numFmtId="164" fontId="2" fillId="0" borderId="4" xfId="0" applyNumberFormat="1" applyFont="1" applyBorder="1" applyAlignment="1">
      <alignment horizontal="left"/>
    </xf>
    <xf numFmtId="164" fontId="2" fillId="0" borderId="0" xfId="0" applyNumberFormat="1" applyFont="1" applyBorder="1" applyAlignment="1">
      <alignment horizontal="left"/>
    </xf>
    <xf numFmtId="0" fontId="2" fillId="0" borderId="4" xfId="0" applyFont="1" applyBorder="1" applyAlignment="1">
      <alignment horizontal="center"/>
    </xf>
    <xf numFmtId="0" fontId="2" fillId="0" borderId="0" xfId="0" applyFont="1" applyBorder="1" applyAlignment="1">
      <alignment horizontal="center"/>
    </xf>
    <xf numFmtId="0" fontId="2" fillId="7" borderId="10" xfId="0" applyFont="1" applyFill="1" applyBorder="1" applyAlignment="1">
      <alignment horizontal="left" vertical="center"/>
    </xf>
    <xf numFmtId="0" fontId="2" fillId="7" borderId="13" xfId="0" applyFont="1" applyFill="1" applyBorder="1" applyAlignment="1">
      <alignment horizontal="left" vertical="center"/>
    </xf>
    <xf numFmtId="0" fontId="2" fillId="7" borderId="11" xfId="0" applyFont="1" applyFill="1" applyBorder="1" applyAlignment="1">
      <alignment horizontal="left" vertical="center"/>
    </xf>
    <xf numFmtId="0" fontId="2" fillId="0" borderId="12" xfId="0" applyFont="1" applyBorder="1" applyAlignment="1">
      <alignment horizontal="left"/>
    </xf>
    <xf numFmtId="0" fontId="1" fillId="0" borderId="4" xfId="0" applyFont="1" applyBorder="1" applyAlignment="1">
      <alignment horizontal="left" vertical="center"/>
    </xf>
    <xf numFmtId="0" fontId="1" fillId="0" borderId="0" xfId="0" applyFont="1" applyBorder="1" applyAlignment="1">
      <alignment horizontal="left" vertical="center"/>
    </xf>
    <xf numFmtId="0" fontId="2" fillId="0" borderId="4" xfId="0" applyFont="1" applyBorder="1" applyAlignment="1">
      <alignment horizontal="left"/>
    </xf>
    <xf numFmtId="0" fontId="2" fillId="0" borderId="0" xfId="0" applyFont="1" applyAlignment="1">
      <alignment horizontal="left"/>
    </xf>
    <xf numFmtId="164" fontId="1" fillId="0" borderId="4" xfId="0" applyNumberFormat="1" applyFont="1" applyBorder="1" applyAlignment="1">
      <alignment horizontal="left" vertical="center"/>
    </xf>
    <xf numFmtId="164" fontId="1" fillId="0" borderId="0" xfId="0" applyNumberFormat="1" applyFont="1" applyBorder="1" applyAlignment="1">
      <alignment horizontal="left" vertical="center"/>
    </xf>
    <xf numFmtId="0" fontId="1" fillId="0" borderId="0" xfId="0" applyFont="1" applyFill="1" applyBorder="1" applyAlignment="1">
      <alignment horizontal="left"/>
    </xf>
    <xf numFmtId="164" fontId="2" fillId="0" borderId="0" xfId="0" applyNumberFormat="1" applyFont="1" applyFill="1" applyBorder="1" applyAlignment="1">
      <alignment horizontal="left" vertical="center"/>
    </xf>
    <xf numFmtId="164" fontId="2" fillId="0" borderId="0" xfId="0" applyNumberFormat="1"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0"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1" fillId="0" borderId="10" xfId="0" applyFont="1"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3" fillId="3" borderId="10" xfId="0" applyFont="1" applyFill="1" applyBorder="1" applyAlignment="1">
      <alignment horizontal="left"/>
    </xf>
    <xf numFmtId="0" fontId="3" fillId="3" borderId="13" xfId="0" applyFont="1" applyFill="1" applyBorder="1" applyAlignment="1">
      <alignment horizontal="left"/>
    </xf>
    <xf numFmtId="0" fontId="3" fillId="3" borderId="11" xfId="0" applyFont="1" applyFill="1" applyBorder="1" applyAlignment="1">
      <alignment horizontal="left"/>
    </xf>
    <xf numFmtId="0" fontId="4" fillId="4" borderId="10" xfId="0" applyFont="1" applyFill="1" applyBorder="1" applyAlignment="1">
      <alignment horizontal="left" vertical="top"/>
    </xf>
    <xf numFmtId="0" fontId="4" fillId="4" borderId="2" xfId="0" applyFont="1" applyFill="1" applyBorder="1" applyAlignment="1">
      <alignment horizontal="left" vertical="top"/>
    </xf>
    <xf numFmtId="0" fontId="4" fillId="4" borderId="11" xfId="0" applyFont="1" applyFill="1" applyBorder="1" applyAlignment="1">
      <alignment horizontal="left" vertical="top"/>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8" borderId="12" xfId="0" applyFont="1" applyFill="1" applyBorder="1" applyAlignment="1">
      <alignment horizontal="left"/>
    </xf>
    <xf numFmtId="0" fontId="1" fillId="0" borderId="12" xfId="0" applyFont="1" applyBorder="1" applyAlignment="1">
      <alignment horizontal="center"/>
    </xf>
    <xf numFmtId="0" fontId="3" fillId="2" borderId="12" xfId="0" applyFont="1" applyFill="1" applyBorder="1" applyAlignment="1">
      <alignment horizontal="left"/>
    </xf>
    <xf numFmtId="0" fontId="3" fillId="5" borderId="12" xfId="0" applyFont="1" applyFill="1" applyBorder="1" applyAlignment="1">
      <alignment horizontal="left"/>
    </xf>
    <xf numFmtId="164" fontId="1" fillId="0" borderId="6" xfId="0" applyNumberFormat="1" applyFont="1" applyBorder="1" applyAlignment="1">
      <alignment horizontal="left" vertical="center" wrapText="1"/>
    </xf>
    <xf numFmtId="164" fontId="1" fillId="0" borderId="7" xfId="0" applyNumberFormat="1" applyFont="1" applyBorder="1" applyAlignment="1">
      <alignment horizontal="lef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0" borderId="7" xfId="0" applyFont="1" applyBorder="1" applyAlignment="1">
      <alignment horizontal="left" vertical="top" wrapText="1"/>
    </xf>
    <xf numFmtId="0" fontId="12" fillId="0" borderId="12" xfId="0" applyFont="1" applyBorder="1" applyAlignment="1">
      <alignment horizontal="center"/>
    </xf>
    <xf numFmtId="0" fontId="5" fillId="0" borderId="12" xfId="0" applyFont="1" applyBorder="1"/>
    <xf numFmtId="0" fontId="5" fillId="0" borderId="12" xfId="0" applyFont="1" applyBorder="1" applyAlignment="1">
      <alignment horizontal="left" indent="1"/>
    </xf>
    <xf numFmtId="0" fontId="10" fillId="0" borderId="12" xfId="0" applyFont="1" applyBorder="1" applyAlignment="1"/>
    <xf numFmtId="0" fontId="10" fillId="0" borderId="10" xfId="0" applyFont="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10" fillId="0" borderId="12" xfId="0" applyFont="1" applyBorder="1" applyAlignment="1">
      <alignment horizontal="left"/>
    </xf>
    <xf numFmtId="0" fontId="4" fillId="0" borderId="10" xfId="0" applyFont="1" applyBorder="1" applyAlignment="1">
      <alignment horizontal="left" wrapText="1"/>
    </xf>
    <xf numFmtId="0" fontId="4" fillId="0" borderId="13" xfId="0" applyFont="1" applyBorder="1" applyAlignment="1">
      <alignment horizontal="left" wrapText="1"/>
    </xf>
    <xf numFmtId="0" fontId="4" fillId="0" borderId="11" xfId="0" applyFont="1" applyBorder="1" applyAlignment="1">
      <alignment horizontal="left" wrapText="1"/>
    </xf>
    <xf numFmtId="0" fontId="5" fillId="0" borderId="10"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left"/>
    </xf>
    <xf numFmtId="0" fontId="10" fillId="0" borderId="10" xfId="0" applyFont="1" applyBorder="1" applyAlignment="1">
      <alignment horizontal="left"/>
    </xf>
    <xf numFmtId="0" fontId="10" fillId="0" borderId="13" xfId="0" applyFont="1" applyBorder="1" applyAlignment="1">
      <alignment horizontal="left"/>
    </xf>
    <xf numFmtId="0" fontId="10" fillId="0" borderId="11" xfId="0" applyFont="1" applyBorder="1" applyAlignment="1">
      <alignment horizontal="left"/>
    </xf>
    <xf numFmtId="0" fontId="10" fillId="0" borderId="12" xfId="0" applyFont="1" applyBorder="1"/>
    <xf numFmtId="0" fontId="5" fillId="0" borderId="12" xfId="0" applyFont="1" applyBorder="1" applyAlignment="1">
      <alignment horizontal="left"/>
    </xf>
    <xf numFmtId="0" fontId="5" fillId="0" borderId="10" xfId="0" applyFont="1" applyBorder="1" applyAlignment="1">
      <alignment horizontal="left" indent="1"/>
    </xf>
    <xf numFmtId="0" fontId="5" fillId="0" borderId="13" xfId="0" applyFont="1" applyBorder="1" applyAlignment="1">
      <alignment horizontal="left" indent="1"/>
    </xf>
    <xf numFmtId="0" fontId="5" fillId="0" borderId="11" xfId="0" applyFont="1" applyBorder="1" applyAlignment="1">
      <alignment horizontal="left" indent="1"/>
    </xf>
    <xf numFmtId="0" fontId="5" fillId="0" borderId="12" xfId="0" applyFont="1" applyBorder="1" applyAlignment="1">
      <alignment horizontal="left" vertical="top"/>
    </xf>
    <xf numFmtId="0" fontId="11" fillId="0" borderId="2" xfId="0" applyFont="1" applyBorder="1" applyAlignment="1">
      <alignment horizontal="center"/>
    </xf>
    <xf numFmtId="0" fontId="4" fillId="0" borderId="10"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center"/>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1" xfId="0" applyFont="1" applyBorder="1" applyAlignment="1">
      <alignment horizontal="left" vertical="top"/>
    </xf>
    <xf numFmtId="0" fontId="5" fillId="0" borderId="10"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4" fillId="0" borderId="10" xfId="0" applyFont="1" applyBorder="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5" fillId="0" borderId="13"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left"/>
    </xf>
    <xf numFmtId="0" fontId="4" fillId="0" borderId="12" xfId="0" applyFont="1" applyBorder="1" applyAlignment="1">
      <alignment horizontal="center" wrapText="1"/>
    </xf>
    <xf numFmtId="0" fontId="4" fillId="0" borderId="12" xfId="0" quotePrefix="1" applyFont="1" applyBorder="1" applyAlignment="1">
      <alignment horizont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7" xfId="0" applyFont="1" applyBorder="1" applyAlignment="1">
      <alignment horizontal="center"/>
    </xf>
    <xf numFmtId="0" fontId="5" fillId="0" borderId="12" xfId="0" applyFont="1" applyBorder="1" applyAlignment="1"/>
    <xf numFmtId="168" fontId="4" fillId="6" borderId="1" xfId="0" applyNumberFormat="1" applyFont="1" applyFill="1" applyBorder="1" applyAlignment="1">
      <alignment horizontal="center" vertical="center"/>
    </xf>
    <xf numFmtId="168" fontId="4" fillId="6" borderId="2" xfId="0" applyNumberFormat="1" applyFont="1" applyFill="1" applyBorder="1" applyAlignment="1">
      <alignment horizontal="center" vertical="center"/>
    </xf>
    <xf numFmtId="168" fontId="4" fillId="6" borderId="3" xfId="0" applyNumberFormat="1" applyFont="1" applyFill="1" applyBorder="1" applyAlignment="1">
      <alignment horizontal="center" vertical="center"/>
    </xf>
    <xf numFmtId="168" fontId="4" fillId="6" borderId="4" xfId="0" applyNumberFormat="1" applyFont="1" applyFill="1" applyBorder="1" applyAlignment="1">
      <alignment horizontal="center" vertical="center"/>
    </xf>
    <xf numFmtId="168" fontId="4" fillId="6" borderId="0" xfId="0" applyNumberFormat="1" applyFont="1" applyFill="1" applyBorder="1" applyAlignment="1">
      <alignment horizontal="center" vertical="center"/>
    </xf>
    <xf numFmtId="168" fontId="4" fillId="6" borderId="5" xfId="0" applyNumberFormat="1" applyFont="1" applyFill="1" applyBorder="1" applyAlignment="1">
      <alignment horizontal="center" vertical="center"/>
    </xf>
    <xf numFmtId="168" fontId="4" fillId="6" borderId="6" xfId="0" applyNumberFormat="1" applyFont="1" applyFill="1" applyBorder="1" applyAlignment="1">
      <alignment horizontal="center" vertical="center"/>
    </xf>
    <xf numFmtId="168" fontId="4" fillId="6" borderId="7" xfId="0" applyNumberFormat="1" applyFont="1" applyFill="1" applyBorder="1" applyAlignment="1">
      <alignment horizontal="center" vertical="center"/>
    </xf>
    <xf numFmtId="168" fontId="4" fillId="6" borderId="8" xfId="0" applyNumberFormat="1" applyFont="1" applyFill="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11" fillId="0" borderId="2" xfId="0" applyFont="1" applyBorder="1" applyAlignment="1">
      <alignment horizontal="left"/>
    </xf>
    <xf numFmtId="0" fontId="5" fillId="0" borderId="0" xfId="0" applyFont="1" applyBorder="1" applyAlignment="1">
      <alignment horizontal="left"/>
    </xf>
    <xf numFmtId="0" fontId="5" fillId="7" borderId="10" xfId="0" applyFont="1" applyFill="1" applyBorder="1" applyAlignment="1">
      <alignment horizontal="left"/>
    </xf>
    <xf numFmtId="0" fontId="5" fillId="7" borderId="13" xfId="0" applyFont="1" applyFill="1" applyBorder="1" applyAlignment="1">
      <alignment horizontal="left"/>
    </xf>
    <xf numFmtId="0" fontId="5" fillId="7" borderId="11" xfId="0" applyFont="1" applyFill="1" applyBorder="1" applyAlignment="1">
      <alignment horizontal="left"/>
    </xf>
    <xf numFmtId="0" fontId="4" fillId="0" borderId="10" xfId="0" quotePrefix="1" applyFont="1" applyBorder="1" applyAlignment="1">
      <alignment horizontal="center"/>
    </xf>
    <xf numFmtId="0" fontId="4" fillId="0" borderId="13" xfId="0" quotePrefix="1" applyFont="1" applyBorder="1" applyAlignment="1">
      <alignment horizontal="center"/>
    </xf>
    <xf numFmtId="0" fontId="4" fillId="0" borderId="11" xfId="0" quotePrefix="1" applyFont="1" applyBorder="1" applyAlignment="1">
      <alignment horizontal="center"/>
    </xf>
  </cellXfs>
  <cellStyles count="1">
    <cellStyle name="Normal" xfId="0" builtinId="0"/>
  </cellStyles>
  <dxfs count="0"/>
  <tableStyles count="0" defaultTableStyle="TableStyleMedium2" defaultPivotStyle="PivotStyleLight16"/>
  <colors>
    <mruColors>
      <color rgb="FFE73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98"/>
  <sheetViews>
    <sheetView topLeftCell="A71" zoomScaleNormal="100" workbookViewId="0">
      <selection activeCell="B83" sqref="B83:H83"/>
    </sheetView>
  </sheetViews>
  <sheetFormatPr defaultColWidth="9.140625" defaultRowHeight="12.75" x14ac:dyDescent="0.2"/>
  <cols>
    <col min="1" max="1" width="9.140625" style="1"/>
    <col min="2" max="2" width="13" style="1" customWidth="1"/>
    <col min="3" max="7" width="9.140625" style="1"/>
    <col min="8" max="8" width="21" style="1" customWidth="1"/>
    <col min="9" max="9" width="9.140625" style="1"/>
    <col min="10" max="10" width="8.42578125" style="1" customWidth="1"/>
    <col min="11" max="16384" width="9.140625" style="1"/>
  </cols>
  <sheetData>
    <row r="1" spans="1:15" x14ac:dyDescent="0.2">
      <c r="A1" s="5" t="s">
        <v>42</v>
      </c>
      <c r="B1" s="5" t="s">
        <v>43</v>
      </c>
      <c r="M1" s="11"/>
      <c r="N1" s="11"/>
      <c r="O1" s="11"/>
    </row>
    <row r="2" spans="1:15" x14ac:dyDescent="0.2">
      <c r="M2" s="11"/>
      <c r="N2" s="11"/>
      <c r="O2" s="11"/>
    </row>
    <row r="3" spans="1:15" ht="12.75" customHeight="1" x14ac:dyDescent="0.2">
      <c r="A3" s="191" t="str">
        <f>CONCATENATE(A6," is a travel agency that offers international and local travel services. The company is owned and operated by ",B6," ",C6,". The closing balances at the end of March ",D6," and the chart of accounts are shown below.")</f>
        <v>JM Travel and Tours is a travel agency that offers international and local travel services. The company is owned and operated by Justine Mendoza. The closing balances at the end of March 2020 and the chart of accounts are shown below.</v>
      </c>
      <c r="B3" s="191"/>
      <c r="C3" s="191"/>
      <c r="D3" s="191"/>
      <c r="E3" s="191"/>
      <c r="F3" s="191"/>
      <c r="G3" s="191"/>
      <c r="H3" s="191"/>
      <c r="I3" s="112"/>
      <c r="M3" s="11"/>
      <c r="N3" s="11"/>
      <c r="O3" s="11"/>
    </row>
    <row r="4" spans="1:15" x14ac:dyDescent="0.2">
      <c r="A4" s="191"/>
      <c r="B4" s="191"/>
      <c r="C4" s="191"/>
      <c r="D4" s="191"/>
      <c r="E4" s="191"/>
      <c r="F4" s="191"/>
      <c r="G4" s="191"/>
      <c r="H4" s="191"/>
      <c r="I4" s="112"/>
      <c r="M4" s="11"/>
      <c r="N4" s="11"/>
      <c r="O4" s="11"/>
    </row>
    <row r="5" spans="1:15" x14ac:dyDescent="0.2">
      <c r="A5" s="191"/>
      <c r="B5" s="191"/>
      <c r="C5" s="191"/>
      <c r="D5" s="191"/>
      <c r="E5" s="191"/>
      <c r="F5" s="191"/>
      <c r="G5" s="191"/>
      <c r="H5" s="191"/>
      <c r="I5" s="112"/>
      <c r="M5" s="11"/>
      <c r="N5" s="11"/>
      <c r="O5" s="11"/>
    </row>
    <row r="6" spans="1:15" x14ac:dyDescent="0.2">
      <c r="A6" s="19" t="s">
        <v>71</v>
      </c>
      <c r="B6" s="19" t="s">
        <v>77</v>
      </c>
      <c r="C6" s="19" t="s">
        <v>76</v>
      </c>
      <c r="D6" s="19">
        <v>2020</v>
      </c>
      <c r="M6" s="11"/>
      <c r="N6" s="11"/>
      <c r="O6" s="11"/>
    </row>
    <row r="7" spans="1:15" x14ac:dyDescent="0.2">
      <c r="A7" s="233" t="str">
        <f>A6</f>
        <v>JM Travel and Tours</v>
      </c>
      <c r="B7" s="234"/>
      <c r="C7" s="234"/>
      <c r="D7" s="234"/>
      <c r="E7" s="234"/>
      <c r="F7" s="234"/>
      <c r="G7" s="234"/>
      <c r="H7" s="235"/>
      <c r="M7" s="11"/>
      <c r="N7" s="11"/>
      <c r="O7" s="11"/>
    </row>
    <row r="8" spans="1:15" x14ac:dyDescent="0.2">
      <c r="A8" s="236" t="s">
        <v>27</v>
      </c>
      <c r="B8" s="237"/>
      <c r="C8" s="237"/>
      <c r="D8" s="237"/>
      <c r="E8" s="237"/>
      <c r="F8" s="237"/>
      <c r="G8" s="237"/>
      <c r="H8" s="238"/>
      <c r="M8" s="11"/>
      <c r="N8" s="11"/>
      <c r="O8" s="11"/>
    </row>
    <row r="9" spans="1:15" x14ac:dyDescent="0.2">
      <c r="A9" s="239" t="s">
        <v>111</v>
      </c>
      <c r="B9" s="240"/>
      <c r="C9" s="240"/>
      <c r="D9" s="240"/>
      <c r="E9" s="240"/>
      <c r="F9" s="240"/>
      <c r="G9" s="240"/>
      <c r="H9" s="241"/>
      <c r="M9" s="11"/>
      <c r="N9" s="11"/>
      <c r="O9" s="11"/>
    </row>
    <row r="10" spans="1:15" x14ac:dyDescent="0.2">
      <c r="A10" s="242" t="s">
        <v>28</v>
      </c>
      <c r="B10" s="243"/>
      <c r="C10" s="243"/>
      <c r="D10" s="2"/>
      <c r="E10" s="243" t="s">
        <v>84</v>
      </c>
      <c r="F10" s="243"/>
      <c r="G10" s="243"/>
      <c r="H10" s="2"/>
      <c r="M10" s="11"/>
      <c r="N10" s="11"/>
      <c r="O10" s="11"/>
    </row>
    <row r="11" spans="1:15" x14ac:dyDescent="0.2">
      <c r="A11" s="224" t="s">
        <v>54</v>
      </c>
      <c r="B11" s="225"/>
      <c r="C11" s="225"/>
      <c r="D11" s="4"/>
      <c r="E11" s="224" t="s">
        <v>56</v>
      </c>
      <c r="F11" s="225"/>
      <c r="G11" s="225"/>
      <c r="H11" s="4"/>
      <c r="M11" s="11"/>
      <c r="N11" s="11"/>
      <c r="O11" s="11"/>
    </row>
    <row r="12" spans="1:15" x14ac:dyDescent="0.2">
      <c r="A12" s="30" t="s">
        <v>81</v>
      </c>
      <c r="B12" s="31"/>
      <c r="C12" s="33">
        <v>12450</v>
      </c>
      <c r="D12" s="27" t="s">
        <v>78</v>
      </c>
      <c r="E12" s="232" t="str">
        <f>A32</f>
        <v>Accounts Payable</v>
      </c>
      <c r="F12" s="232"/>
      <c r="G12" s="232"/>
      <c r="H12" s="34">
        <v>16400</v>
      </c>
      <c r="J12" s="14"/>
      <c r="K12" s="14"/>
      <c r="M12" s="11"/>
      <c r="N12" s="11"/>
      <c r="O12" s="11"/>
    </row>
    <row r="13" spans="1:15" x14ac:dyDescent="0.2">
      <c r="A13" s="30" t="s">
        <v>82</v>
      </c>
      <c r="B13" s="31"/>
      <c r="C13" s="32">
        <v>6420</v>
      </c>
      <c r="D13" s="27" t="s">
        <v>78</v>
      </c>
      <c r="E13" s="232" t="str">
        <f>A35</f>
        <v>Unearned Revenue</v>
      </c>
      <c r="F13" s="232"/>
      <c r="G13" s="232"/>
      <c r="H13" s="27">
        <v>8800</v>
      </c>
      <c r="J13" s="14"/>
      <c r="K13" s="38"/>
      <c r="M13" s="11"/>
      <c r="N13" s="11"/>
      <c r="O13" s="11"/>
    </row>
    <row r="14" spans="1:15" ht="15" x14ac:dyDescent="0.35">
      <c r="A14" s="30" t="s">
        <v>83</v>
      </c>
      <c r="B14" s="31"/>
      <c r="C14" s="32"/>
      <c r="D14" s="27" t="s">
        <v>78</v>
      </c>
      <c r="E14" s="226" t="s">
        <v>95</v>
      </c>
      <c r="F14" s="227"/>
      <c r="G14" s="227"/>
      <c r="H14" s="36">
        <v>6000</v>
      </c>
      <c r="J14" s="14"/>
      <c r="K14" s="38"/>
      <c r="M14" s="11"/>
      <c r="N14" s="11"/>
      <c r="O14" s="11"/>
    </row>
    <row r="15" spans="1:15" x14ac:dyDescent="0.2">
      <c r="A15" s="224" t="s">
        <v>79</v>
      </c>
      <c r="B15" s="225"/>
      <c r="C15" s="225"/>
      <c r="D15" s="40">
        <f>SUM(C12:C14)</f>
        <v>18870</v>
      </c>
      <c r="E15" s="230" t="s">
        <v>57</v>
      </c>
      <c r="F15" s="230"/>
      <c r="G15" s="230"/>
      <c r="H15" s="57">
        <f>SUM(H12:H14)</f>
        <v>31200</v>
      </c>
      <c r="J15" s="14"/>
      <c r="K15" s="38"/>
      <c r="M15" s="11"/>
      <c r="N15" s="11"/>
      <c r="O15" s="11"/>
    </row>
    <row r="16" spans="1:15" x14ac:dyDescent="0.2">
      <c r="A16" s="224" t="s">
        <v>55</v>
      </c>
      <c r="B16" s="225"/>
      <c r="C16" s="225"/>
      <c r="D16" s="34"/>
      <c r="E16" s="231"/>
      <c r="F16" s="231"/>
      <c r="G16" s="231"/>
      <c r="H16" s="57"/>
      <c r="J16" s="14"/>
      <c r="K16" s="38"/>
      <c r="M16" s="11"/>
      <c r="N16" s="11"/>
      <c r="O16" s="11"/>
    </row>
    <row r="17" spans="1:15" x14ac:dyDescent="0.2">
      <c r="A17" s="30" t="s">
        <v>80</v>
      </c>
      <c r="B17" s="31"/>
      <c r="C17" s="33">
        <v>61000</v>
      </c>
      <c r="D17" s="27" t="s">
        <v>78</v>
      </c>
      <c r="E17" s="231" t="s">
        <v>85</v>
      </c>
      <c r="F17" s="231"/>
      <c r="G17" s="231"/>
      <c r="H17" s="27">
        <v>24000</v>
      </c>
      <c r="J17" s="14"/>
      <c r="K17" s="39"/>
      <c r="M17" s="11"/>
      <c r="N17" s="11"/>
      <c r="O17" s="11"/>
    </row>
    <row r="18" spans="1:15" x14ac:dyDescent="0.2">
      <c r="A18" s="30" t="s">
        <v>5</v>
      </c>
      <c r="B18" s="31"/>
      <c r="C18" s="35">
        <v>7700</v>
      </c>
      <c r="D18" s="4"/>
      <c r="E18" s="229" t="s">
        <v>29</v>
      </c>
      <c r="F18" s="229"/>
      <c r="G18" s="229"/>
      <c r="H18" s="28">
        <f>SUM(H15:H17)</f>
        <v>55200</v>
      </c>
      <c r="K18" s="39"/>
      <c r="M18" s="11"/>
      <c r="N18" s="11"/>
      <c r="O18" s="11"/>
    </row>
    <row r="19" spans="1:15" ht="15" x14ac:dyDescent="0.35">
      <c r="A19" s="224" t="s">
        <v>109</v>
      </c>
      <c r="B19" s="225"/>
      <c r="C19" s="225"/>
      <c r="D19" s="36">
        <f>61000-7700</f>
        <v>53300</v>
      </c>
      <c r="E19" s="228" t="s">
        <v>38</v>
      </c>
      <c r="F19" s="229"/>
      <c r="G19" s="229"/>
      <c r="H19" s="27"/>
      <c r="M19" s="11"/>
      <c r="N19" s="11"/>
      <c r="O19" s="11"/>
    </row>
    <row r="20" spans="1:15" x14ac:dyDescent="0.2">
      <c r="A20" s="218"/>
      <c r="B20" s="219"/>
      <c r="C20" s="219"/>
      <c r="D20" s="27"/>
      <c r="E20" s="216" t="str">
        <f>A39</f>
        <v>Mendoza Capital</v>
      </c>
      <c r="F20" s="217"/>
      <c r="G20" s="217"/>
      <c r="H20" s="27">
        <f>D21-H18</f>
        <v>16970</v>
      </c>
      <c r="M20" s="11"/>
      <c r="N20" s="11"/>
      <c r="O20" s="11"/>
    </row>
    <row r="21" spans="1:15" x14ac:dyDescent="0.2">
      <c r="A21" s="258" t="s">
        <v>30</v>
      </c>
      <c r="B21" s="259"/>
      <c r="C21" s="259"/>
      <c r="D21" s="37">
        <f>SUM(D12:D20)</f>
        <v>72170</v>
      </c>
      <c r="E21" s="264" t="s">
        <v>31</v>
      </c>
      <c r="F21" s="265"/>
      <c r="G21" s="265"/>
      <c r="H21" s="29">
        <f>H20+H18</f>
        <v>72170</v>
      </c>
      <c r="M21" s="11"/>
      <c r="N21" s="11"/>
      <c r="O21" s="11"/>
    </row>
    <row r="22" spans="1:15" x14ac:dyDescent="0.2">
      <c r="A22" s="15"/>
      <c r="B22" s="15"/>
      <c r="C22" s="15"/>
      <c r="D22" s="14"/>
      <c r="E22" s="17"/>
      <c r="F22" s="17"/>
      <c r="G22" s="17"/>
      <c r="H22" s="14"/>
      <c r="M22" s="11"/>
      <c r="N22" s="11"/>
      <c r="O22" s="11"/>
    </row>
    <row r="23" spans="1:15" x14ac:dyDescent="0.2">
      <c r="M23" s="11"/>
      <c r="N23" s="11"/>
      <c r="O23" s="11"/>
    </row>
    <row r="24" spans="1:15" x14ac:dyDescent="0.2">
      <c r="A24" s="261" t="s">
        <v>14</v>
      </c>
      <c r="B24" s="261"/>
      <c r="C24" s="261"/>
      <c r="D24" s="7" t="s">
        <v>15</v>
      </c>
      <c r="E24" s="249" t="s">
        <v>14</v>
      </c>
      <c r="F24" s="250"/>
      <c r="G24" s="251"/>
      <c r="H24" s="7" t="s">
        <v>15</v>
      </c>
      <c r="M24" s="11"/>
      <c r="N24" s="11"/>
      <c r="O24" s="11"/>
    </row>
    <row r="25" spans="1:15" x14ac:dyDescent="0.2">
      <c r="A25" s="262" t="s">
        <v>16</v>
      </c>
      <c r="B25" s="262"/>
      <c r="C25" s="262"/>
      <c r="D25" s="8"/>
      <c r="E25" s="252" t="s">
        <v>17</v>
      </c>
      <c r="F25" s="253"/>
      <c r="G25" s="254"/>
      <c r="H25" s="8"/>
      <c r="M25" s="11"/>
      <c r="N25" s="11"/>
      <c r="O25" s="11"/>
    </row>
    <row r="26" spans="1:15" x14ac:dyDescent="0.2">
      <c r="A26" s="223" t="s">
        <v>3</v>
      </c>
      <c r="B26" s="223"/>
      <c r="C26" s="223"/>
      <c r="D26" s="9">
        <v>101</v>
      </c>
      <c r="E26" s="198" t="s">
        <v>100</v>
      </c>
      <c r="F26" s="199"/>
      <c r="G26" s="200"/>
      <c r="H26" s="9">
        <v>400</v>
      </c>
      <c r="M26" s="11"/>
      <c r="N26" s="11"/>
      <c r="O26" s="11"/>
    </row>
    <row r="27" spans="1:15" x14ac:dyDescent="0.2">
      <c r="A27" s="223" t="s">
        <v>18</v>
      </c>
      <c r="B27" s="223"/>
      <c r="C27" s="223"/>
      <c r="D27" s="9">
        <v>105</v>
      </c>
      <c r="E27" s="255" t="s">
        <v>19</v>
      </c>
      <c r="F27" s="256"/>
      <c r="G27" s="257"/>
      <c r="H27" s="9"/>
      <c r="N27" s="11"/>
      <c r="O27" s="11"/>
    </row>
    <row r="28" spans="1:15" x14ac:dyDescent="0.2">
      <c r="A28" s="223" t="s">
        <v>4</v>
      </c>
      <c r="B28" s="223"/>
      <c r="C28" s="223"/>
      <c r="D28" s="9">
        <v>110</v>
      </c>
      <c r="E28" s="226" t="s">
        <v>20</v>
      </c>
      <c r="F28" s="244"/>
      <c r="G28" s="245"/>
      <c r="H28" s="9">
        <v>500</v>
      </c>
      <c r="M28" s="11"/>
      <c r="N28" s="11"/>
      <c r="O28" s="11"/>
    </row>
    <row r="29" spans="1:15" x14ac:dyDescent="0.2">
      <c r="A29" s="223" t="s">
        <v>47</v>
      </c>
      <c r="B29" s="223"/>
      <c r="C29" s="223"/>
      <c r="D29" s="9">
        <v>120</v>
      </c>
      <c r="E29" s="226" t="s">
        <v>8</v>
      </c>
      <c r="F29" s="244"/>
      <c r="G29" s="245"/>
      <c r="H29" s="9">
        <v>510</v>
      </c>
      <c r="N29" s="11"/>
      <c r="O29" s="11"/>
    </row>
    <row r="30" spans="1:15" x14ac:dyDescent="0.2">
      <c r="A30" s="198" t="s">
        <v>5</v>
      </c>
      <c r="B30" s="199"/>
      <c r="C30" s="200"/>
      <c r="D30" s="9">
        <v>125</v>
      </c>
      <c r="E30" s="226" t="s">
        <v>9</v>
      </c>
      <c r="F30" s="244"/>
      <c r="G30" s="245"/>
      <c r="H30" s="9">
        <v>515</v>
      </c>
      <c r="N30" s="11"/>
      <c r="O30" s="11"/>
    </row>
    <row r="31" spans="1:15" x14ac:dyDescent="0.2">
      <c r="A31" s="263" t="s">
        <v>21</v>
      </c>
      <c r="B31" s="263"/>
      <c r="C31" s="263"/>
      <c r="D31" s="9"/>
      <c r="E31" s="226" t="s">
        <v>10</v>
      </c>
      <c r="F31" s="244"/>
      <c r="G31" s="245"/>
      <c r="H31" s="9">
        <v>520</v>
      </c>
    </row>
    <row r="32" spans="1:15" x14ac:dyDescent="0.2">
      <c r="A32" s="223" t="s">
        <v>6</v>
      </c>
      <c r="B32" s="223"/>
      <c r="C32" s="223"/>
      <c r="D32" s="9">
        <v>200</v>
      </c>
      <c r="E32" s="246" t="s">
        <v>75</v>
      </c>
      <c r="F32" s="247"/>
      <c r="G32" s="248"/>
      <c r="H32" s="9">
        <v>540</v>
      </c>
    </row>
    <row r="33" spans="1:9" x14ac:dyDescent="0.2">
      <c r="A33" s="223" t="s">
        <v>108</v>
      </c>
      <c r="B33" s="223"/>
      <c r="C33" s="223"/>
      <c r="D33" s="9">
        <v>205</v>
      </c>
      <c r="E33" s="198" t="s">
        <v>13</v>
      </c>
      <c r="F33" s="199"/>
      <c r="G33" s="200"/>
      <c r="H33" s="9">
        <v>545</v>
      </c>
    </row>
    <row r="34" spans="1:9" x14ac:dyDescent="0.2">
      <c r="A34" s="223" t="s">
        <v>41</v>
      </c>
      <c r="B34" s="223"/>
      <c r="C34" s="223"/>
      <c r="D34" s="9">
        <v>210</v>
      </c>
      <c r="E34" s="156" t="s">
        <v>11</v>
      </c>
      <c r="F34" s="157"/>
      <c r="G34" s="158"/>
      <c r="H34" s="9">
        <v>550</v>
      </c>
    </row>
    <row r="35" spans="1:9" x14ac:dyDescent="0.2">
      <c r="A35" s="223" t="s">
        <v>7</v>
      </c>
      <c r="B35" s="223"/>
      <c r="C35" s="223"/>
      <c r="D35" s="9">
        <v>215</v>
      </c>
      <c r="E35" s="156" t="s">
        <v>58</v>
      </c>
      <c r="F35" s="157"/>
      <c r="G35" s="158"/>
      <c r="H35" s="9">
        <v>555</v>
      </c>
    </row>
    <row r="36" spans="1:9" x14ac:dyDescent="0.2">
      <c r="A36" s="198" t="s">
        <v>86</v>
      </c>
      <c r="B36" s="199"/>
      <c r="C36" s="200"/>
      <c r="D36" s="9">
        <v>217</v>
      </c>
    </row>
    <row r="37" spans="1:9" x14ac:dyDescent="0.2">
      <c r="A37" s="223" t="s">
        <v>87</v>
      </c>
      <c r="B37" s="223"/>
      <c r="C37" s="223"/>
      <c r="D37" s="9">
        <v>220</v>
      </c>
      <c r="F37" s="244"/>
      <c r="G37" s="244"/>
      <c r="H37" s="244"/>
      <c r="I37" s="12"/>
    </row>
    <row r="38" spans="1:9" x14ac:dyDescent="0.2">
      <c r="A38" s="260" t="s">
        <v>22</v>
      </c>
      <c r="B38" s="260"/>
      <c r="C38" s="260"/>
      <c r="D38" s="9"/>
    </row>
    <row r="39" spans="1:9" x14ac:dyDescent="0.2">
      <c r="A39" s="223" t="str">
        <f>CONCATENATE(C6," Capital")</f>
        <v>Mendoza Capital</v>
      </c>
      <c r="B39" s="223"/>
      <c r="C39" s="223"/>
      <c r="D39" s="9">
        <v>300</v>
      </c>
    </row>
    <row r="40" spans="1:9" x14ac:dyDescent="0.2">
      <c r="A40" s="223" t="str">
        <f>CONCATENATE(C6," Withdrawals")</f>
        <v>Mendoza Withdrawals</v>
      </c>
      <c r="B40" s="223"/>
      <c r="C40" s="223"/>
      <c r="D40" s="9">
        <v>310</v>
      </c>
    </row>
    <row r="41" spans="1:9" x14ac:dyDescent="0.2">
      <c r="A41" s="198" t="s">
        <v>23</v>
      </c>
      <c r="B41" s="199"/>
      <c r="C41" s="200"/>
      <c r="D41" s="9">
        <v>315</v>
      </c>
    </row>
    <row r="42" spans="1:9" x14ac:dyDescent="0.2">
      <c r="A42" s="159"/>
      <c r="B42" s="159"/>
      <c r="C42" s="159"/>
      <c r="D42" s="155"/>
    </row>
    <row r="43" spans="1:9" x14ac:dyDescent="0.2">
      <c r="A43" s="159"/>
      <c r="B43" s="159"/>
      <c r="C43" s="159"/>
      <c r="D43" s="155"/>
    </row>
    <row r="44" spans="1:9" x14ac:dyDescent="0.2">
      <c r="A44" s="159"/>
      <c r="B44" s="159"/>
      <c r="C44" s="159"/>
      <c r="D44" s="155"/>
    </row>
    <row r="45" spans="1:9" x14ac:dyDescent="0.2">
      <c r="A45" s="159"/>
      <c r="B45" s="159"/>
      <c r="C45" s="159"/>
      <c r="D45" s="155"/>
    </row>
    <row r="46" spans="1:9" x14ac:dyDescent="0.2">
      <c r="A46" s="159"/>
      <c r="B46" s="159"/>
      <c r="C46" s="159"/>
      <c r="D46" s="155"/>
    </row>
    <row r="47" spans="1:9" x14ac:dyDescent="0.2">
      <c r="A47" s="159"/>
      <c r="B47" s="159"/>
      <c r="C47" s="159"/>
      <c r="D47" s="155"/>
    </row>
    <row r="48" spans="1:9" x14ac:dyDescent="0.2">
      <c r="A48" s="159"/>
      <c r="B48" s="159"/>
      <c r="C48" s="159"/>
      <c r="D48" s="155"/>
    </row>
    <row r="49" spans="1:13" x14ac:dyDescent="0.2">
      <c r="A49" s="159"/>
      <c r="B49" s="159"/>
      <c r="C49" s="159"/>
      <c r="D49" s="155"/>
    </row>
    <row r="50" spans="1:13" x14ac:dyDescent="0.2">
      <c r="A50" s="159"/>
      <c r="B50" s="159"/>
      <c r="C50" s="159"/>
      <c r="D50" s="155"/>
    </row>
    <row r="54" spans="1:13" ht="15" x14ac:dyDescent="0.25">
      <c r="F54"/>
      <c r="G54"/>
      <c r="H54"/>
      <c r="I54" s="53"/>
      <c r="J54" s="39"/>
      <c r="K54" s="39"/>
      <c r="L54" s="39"/>
      <c r="M54" s="3"/>
    </row>
    <row r="55" spans="1:13" ht="15" x14ac:dyDescent="0.25">
      <c r="F55"/>
      <c r="G55"/>
      <c r="H55"/>
      <c r="I55" s="53"/>
      <c r="J55" s="39"/>
      <c r="K55" s="39"/>
      <c r="L55" s="39"/>
      <c r="M55" s="3"/>
    </row>
    <row r="56" spans="1:13" ht="15" x14ac:dyDescent="0.25">
      <c r="A56" s="1" t="str">
        <f>CONCATENATE("For the month of April 2020, ",A6," had the following transactions:")</f>
        <v>For the month of April 2020, JM Travel and Tours had the following transactions:</v>
      </c>
      <c r="F56"/>
      <c r="G56"/>
      <c r="H56"/>
      <c r="I56" s="53"/>
      <c r="J56" s="39"/>
      <c r="K56" s="39"/>
      <c r="L56" s="39"/>
      <c r="M56" s="3"/>
    </row>
    <row r="57" spans="1:13" x14ac:dyDescent="0.2">
      <c r="A57" s="6" t="s">
        <v>59</v>
      </c>
      <c r="B57" s="201" t="str">
        <f>CONCATENATE("Prepaid $",TEXT(I65,"#,###")," for insurance for one year")</f>
        <v>Prepaid $7,200 for insurance for one year</v>
      </c>
      <c r="C57" s="201"/>
      <c r="D57" s="201"/>
      <c r="E57" s="201"/>
      <c r="F57" s="201"/>
      <c r="G57" s="201"/>
      <c r="H57" s="201"/>
      <c r="I57" s="54">
        <v>9000</v>
      </c>
      <c r="J57" s="55">
        <v>7200</v>
      </c>
      <c r="K57" s="38"/>
      <c r="L57" s="39"/>
      <c r="M57" s="3"/>
    </row>
    <row r="58" spans="1:13" x14ac:dyDescent="0.2">
      <c r="A58" s="41" t="s">
        <v>101</v>
      </c>
      <c r="B58" s="201" t="s">
        <v>92</v>
      </c>
      <c r="C58" s="201"/>
      <c r="D58" s="201"/>
      <c r="E58" s="201"/>
      <c r="F58" s="201"/>
      <c r="G58" s="201"/>
      <c r="H58" s="201"/>
      <c r="I58" s="54">
        <v>12000</v>
      </c>
      <c r="J58" s="116">
        <v>0.05</v>
      </c>
      <c r="K58" s="38"/>
      <c r="L58" s="39"/>
      <c r="M58" s="3"/>
    </row>
    <row r="59" spans="1:13" ht="0.75" customHeight="1" x14ac:dyDescent="0.2">
      <c r="A59" s="24"/>
      <c r="B59" s="202"/>
      <c r="C59" s="203"/>
      <c r="D59" s="203"/>
      <c r="E59" s="203"/>
      <c r="F59" s="203"/>
      <c r="G59" s="203"/>
      <c r="H59" s="204"/>
      <c r="I59" s="54"/>
      <c r="J59" s="39"/>
      <c r="K59" s="38"/>
      <c r="L59" s="39"/>
      <c r="M59" s="3"/>
    </row>
    <row r="60" spans="1:13" ht="12.75" customHeight="1" x14ac:dyDescent="0.2">
      <c r="A60" s="6" t="s">
        <v>60</v>
      </c>
      <c r="B60" s="192" t="str">
        <f>CONCATENATE("Paid $",TEXT(I72,"#,###")," cash for April's rent")</f>
        <v>Paid $2,100 cash for April's rent</v>
      </c>
      <c r="C60" s="192"/>
      <c r="D60" s="192"/>
      <c r="E60" s="192"/>
      <c r="F60" s="192"/>
      <c r="G60" s="192"/>
      <c r="H60" s="192"/>
    </row>
    <row r="61" spans="1:13" ht="12.75" customHeight="1" x14ac:dyDescent="0.2">
      <c r="A61" s="6" t="s">
        <v>104</v>
      </c>
      <c r="B61" s="21" t="s">
        <v>105</v>
      </c>
      <c r="C61" s="22"/>
      <c r="D61" s="22"/>
      <c r="E61" s="22"/>
      <c r="F61" s="22"/>
      <c r="G61" s="22"/>
      <c r="H61" s="23"/>
    </row>
    <row r="62" spans="1:13" x14ac:dyDescent="0.2">
      <c r="A62" s="6" t="s">
        <v>61</v>
      </c>
      <c r="B62" s="220" t="s">
        <v>96</v>
      </c>
      <c r="C62" s="221"/>
      <c r="D62" s="221"/>
      <c r="E62" s="221"/>
      <c r="F62" s="221"/>
      <c r="G62" s="221"/>
      <c r="H62" s="222"/>
      <c r="I62" s="54">
        <v>12000</v>
      </c>
      <c r="J62" s="39"/>
      <c r="K62" s="38"/>
      <c r="L62" s="39"/>
      <c r="M62" s="3"/>
    </row>
    <row r="63" spans="1:13" x14ac:dyDescent="0.2">
      <c r="A63" s="6" t="s">
        <v>62</v>
      </c>
      <c r="B63" s="201" t="str">
        <f>CONCATENATE("Purchased equipment with $",TEXT(I63,"#,###")," cash")</f>
        <v>Purchased equipment with $8,800 cash</v>
      </c>
      <c r="C63" s="201"/>
      <c r="D63" s="201"/>
      <c r="E63" s="201"/>
      <c r="F63" s="201"/>
      <c r="G63" s="201"/>
      <c r="H63" s="201"/>
      <c r="I63" s="54">
        <v>8800</v>
      </c>
      <c r="J63" s="39"/>
      <c r="K63" s="38"/>
      <c r="L63" s="39"/>
      <c r="M63" s="3"/>
    </row>
    <row r="64" spans="1:13" x14ac:dyDescent="0.2">
      <c r="A64" s="6" t="s">
        <v>63</v>
      </c>
      <c r="B64" s="201" t="str">
        <f>CONCATENATE("Paid $",TEXT(H12*0.5,"#,###")," cash to reduce the balance of accounts payable")</f>
        <v>Paid $8,200 cash to reduce the balance of accounts payable</v>
      </c>
      <c r="C64" s="201"/>
      <c r="D64" s="201"/>
      <c r="E64" s="201"/>
      <c r="F64" s="201"/>
      <c r="G64" s="201"/>
      <c r="H64" s="201"/>
      <c r="I64" s="54">
        <v>7600</v>
      </c>
      <c r="J64" s="39"/>
      <c r="K64" s="38"/>
      <c r="L64" s="39"/>
      <c r="M64" s="3"/>
    </row>
    <row r="65" spans="1:15" x14ac:dyDescent="0.2">
      <c r="A65" s="6" t="s">
        <v>64</v>
      </c>
      <c r="B65" s="192" t="str">
        <f>CONCATENATE(B6," invested $",TEXT(I57,"#,###")," cash and equipment valued at $",TEXT(J57,"#,###")," into the business")</f>
        <v>Justine invested $9,000 cash and equipment valued at $7,200 into the business</v>
      </c>
      <c r="C65" s="192"/>
      <c r="D65" s="192"/>
      <c r="E65" s="192"/>
      <c r="F65" s="192"/>
      <c r="G65" s="192"/>
      <c r="H65" s="192"/>
      <c r="I65" s="54">
        <v>7200</v>
      </c>
      <c r="J65" s="39"/>
      <c r="K65" s="38"/>
      <c r="L65" s="39"/>
      <c r="M65" s="3"/>
    </row>
    <row r="66" spans="1:15" x14ac:dyDescent="0.2">
      <c r="A66" s="6" t="s">
        <v>68</v>
      </c>
      <c r="B66" s="195" t="s">
        <v>112</v>
      </c>
      <c r="C66" s="196"/>
      <c r="D66" s="196"/>
      <c r="E66" s="196"/>
      <c r="F66" s="196"/>
      <c r="G66" s="196"/>
      <c r="H66" s="197"/>
      <c r="I66" s="54"/>
      <c r="J66" s="39"/>
      <c r="K66" s="39"/>
      <c r="L66" s="39"/>
      <c r="M66" s="3"/>
    </row>
    <row r="67" spans="1:15" x14ac:dyDescent="0.2">
      <c r="A67" s="6" t="s">
        <v>65</v>
      </c>
      <c r="B67" s="201" t="str">
        <f>CONCATENATE("Received a telephone bill for $",TEXT(I67,"#,###")," which was paid same day")</f>
        <v>Received a telephone bill for $1,710 which was paid same day</v>
      </c>
      <c r="C67" s="201"/>
      <c r="D67" s="201"/>
      <c r="E67" s="201"/>
      <c r="F67" s="201"/>
      <c r="G67" s="201"/>
      <c r="H67" s="201"/>
      <c r="I67" s="54">
        <v>1710</v>
      </c>
      <c r="J67" s="39"/>
      <c r="K67" s="38"/>
      <c r="L67" s="39"/>
      <c r="M67" s="3"/>
      <c r="N67" s="1" t="s">
        <v>78</v>
      </c>
    </row>
    <row r="68" spans="1:15" x14ac:dyDescent="0.2">
      <c r="A68" s="6" t="s">
        <v>66</v>
      </c>
      <c r="B68" s="192" t="str">
        <f>CONCATENATE("Paid $",TEXT(I68,"#,###")," cash for employee's salaries")</f>
        <v>Paid $3,200 cash for employee's salaries</v>
      </c>
      <c r="C68" s="192"/>
      <c r="D68" s="192"/>
      <c r="E68" s="192"/>
      <c r="F68" s="192"/>
      <c r="G68" s="192"/>
      <c r="H68" s="192"/>
      <c r="I68" s="54">
        <v>3200</v>
      </c>
      <c r="J68" s="39"/>
      <c r="K68" s="38"/>
      <c r="L68" s="39"/>
      <c r="M68" s="3"/>
    </row>
    <row r="69" spans="1:15" x14ac:dyDescent="0.2">
      <c r="A69" s="193" t="s">
        <v>93</v>
      </c>
      <c r="B69" s="266" t="str">
        <f>CONCATENATE("Received $",TEXT(I69,"#,###")," cash in advance from clients who will receive travel services next month.")</f>
        <v>Received $15,000 cash in advance from clients who will receive travel services next month.</v>
      </c>
      <c r="C69" s="267"/>
      <c r="D69" s="267"/>
      <c r="E69" s="267"/>
      <c r="F69" s="267"/>
      <c r="G69" s="267"/>
      <c r="H69" s="268"/>
      <c r="I69" s="54">
        <v>15000</v>
      </c>
      <c r="J69" s="39"/>
      <c r="K69" s="38"/>
      <c r="L69" s="39"/>
      <c r="M69" s="3"/>
    </row>
    <row r="70" spans="1:15" x14ac:dyDescent="0.2">
      <c r="A70" s="194"/>
      <c r="B70" s="269"/>
      <c r="C70" s="270"/>
      <c r="D70" s="270"/>
      <c r="E70" s="270"/>
      <c r="F70" s="270"/>
      <c r="G70" s="270"/>
      <c r="H70" s="271"/>
      <c r="I70" s="54"/>
      <c r="J70" s="39"/>
      <c r="K70" s="38"/>
      <c r="L70" s="39"/>
      <c r="M70" s="3"/>
    </row>
    <row r="71" spans="1:15" x14ac:dyDescent="0.2">
      <c r="A71" s="24" t="s">
        <v>103</v>
      </c>
      <c r="B71" s="272" t="s">
        <v>91</v>
      </c>
      <c r="C71" s="273"/>
      <c r="D71" s="273"/>
      <c r="E71" s="273"/>
      <c r="F71" s="273"/>
      <c r="G71" s="273"/>
      <c r="H71" s="274"/>
      <c r="I71" s="54"/>
      <c r="J71" s="39"/>
      <c r="K71" s="38"/>
      <c r="L71" s="39"/>
      <c r="M71" s="3"/>
    </row>
    <row r="72" spans="1:15" x14ac:dyDescent="0.2">
      <c r="A72" s="6" t="s">
        <v>69</v>
      </c>
      <c r="B72" s="198" t="s">
        <v>88</v>
      </c>
      <c r="C72" s="199"/>
      <c r="D72" s="199"/>
      <c r="E72" s="199"/>
      <c r="F72" s="199"/>
      <c r="G72" s="199"/>
      <c r="H72" s="200"/>
      <c r="I72" s="54">
        <v>2100</v>
      </c>
      <c r="J72" s="39"/>
      <c r="L72" s="39"/>
      <c r="M72" s="3"/>
    </row>
    <row r="73" spans="1:15" x14ac:dyDescent="0.2">
      <c r="A73" s="193" t="s">
        <v>67</v>
      </c>
      <c r="B73" s="266" t="str">
        <f>CONCATENATE("Paid $",TEXT(I73,"#,###")," advertising expense for the promotion of the travel and tours in the month of April")</f>
        <v>Paid $3,000 advertising expense for the promotion of the travel and tours in the month of April</v>
      </c>
      <c r="C73" s="267"/>
      <c r="D73" s="267"/>
      <c r="E73" s="267"/>
      <c r="F73" s="267"/>
      <c r="G73" s="267"/>
      <c r="H73" s="268"/>
      <c r="I73" s="54">
        <v>3000</v>
      </c>
      <c r="J73" s="39"/>
      <c r="K73" s="38"/>
      <c r="L73" s="39"/>
      <c r="M73" s="3"/>
    </row>
    <row r="74" spans="1:15" x14ac:dyDescent="0.2">
      <c r="A74" s="194"/>
      <c r="B74" s="269"/>
      <c r="C74" s="270"/>
      <c r="D74" s="270"/>
      <c r="E74" s="270"/>
      <c r="F74" s="270"/>
      <c r="G74" s="270"/>
      <c r="H74" s="271"/>
      <c r="I74" s="54"/>
      <c r="J74" s="39"/>
      <c r="K74" s="38"/>
      <c r="L74" s="39"/>
      <c r="M74" s="3"/>
    </row>
    <row r="75" spans="1:15" x14ac:dyDescent="0.2">
      <c r="A75" s="6" t="s">
        <v>70</v>
      </c>
      <c r="B75" s="192" t="str">
        <f>CONCATENATE("The owner withdrew $",TEXT(I75,"#,###")," cash for personal use")</f>
        <v>The owner withdrew $2,500 cash for personal use</v>
      </c>
      <c r="C75" s="192"/>
      <c r="D75" s="192"/>
      <c r="E75" s="192"/>
      <c r="F75" s="192"/>
      <c r="G75" s="192"/>
      <c r="H75" s="192"/>
      <c r="I75" s="54">
        <v>2500</v>
      </c>
      <c r="J75" s="39"/>
      <c r="K75" s="38"/>
      <c r="L75" s="39"/>
      <c r="M75" s="3"/>
    </row>
    <row r="76" spans="1:15" x14ac:dyDescent="0.2">
      <c r="A76" s="111"/>
      <c r="B76" s="20"/>
      <c r="C76" s="20"/>
      <c r="D76" s="20"/>
      <c r="E76" s="20"/>
      <c r="F76" s="20"/>
      <c r="G76" s="20"/>
      <c r="H76" s="20"/>
      <c r="I76" s="54"/>
      <c r="J76" s="39"/>
      <c r="K76" s="38"/>
      <c r="L76" s="39"/>
      <c r="M76" s="3"/>
    </row>
    <row r="77" spans="1:15" ht="15" x14ac:dyDescent="0.25">
      <c r="A77" s="1" t="s">
        <v>102</v>
      </c>
      <c r="F77"/>
      <c r="G77"/>
      <c r="H77"/>
      <c r="I77" s="53"/>
      <c r="J77" s="39"/>
      <c r="K77" s="39"/>
      <c r="L77" s="39"/>
      <c r="M77" s="3"/>
    </row>
    <row r="78" spans="1:15" ht="28.5" customHeight="1" x14ac:dyDescent="0.25">
      <c r="A78" s="214" t="s">
        <v>123</v>
      </c>
      <c r="B78" s="214"/>
      <c r="C78" s="214"/>
      <c r="D78" s="214"/>
      <c r="E78" s="214"/>
      <c r="F78" s="214"/>
      <c r="G78" s="214"/>
      <c r="H78" s="214"/>
      <c r="I78" s="113"/>
      <c r="J78" s="114"/>
      <c r="K78" s="114"/>
      <c r="L78" s="114"/>
      <c r="M78" s="115"/>
      <c r="N78" s="112"/>
      <c r="O78" s="112"/>
    </row>
    <row r="79" spans="1:15" ht="15" customHeight="1" x14ac:dyDescent="0.25">
      <c r="A79" s="191"/>
      <c r="B79" s="191"/>
      <c r="C79" s="191"/>
      <c r="D79" s="191"/>
      <c r="E79" s="191"/>
      <c r="F79" s="191"/>
      <c r="G79" s="191"/>
      <c r="H79" s="191"/>
      <c r="I79" s="113"/>
      <c r="J79" s="114"/>
      <c r="K79" s="114"/>
      <c r="L79" s="114"/>
      <c r="M79" s="115"/>
      <c r="N79" s="112"/>
      <c r="O79" s="112"/>
    </row>
    <row r="80" spans="1:15" ht="15" customHeight="1" x14ac:dyDescent="0.2">
      <c r="A80" s="214" t="s">
        <v>72</v>
      </c>
      <c r="B80" s="214"/>
      <c r="C80" s="214"/>
      <c r="D80" s="214"/>
      <c r="E80" s="214"/>
      <c r="F80" s="214"/>
      <c r="G80" s="214"/>
      <c r="H80" s="214"/>
      <c r="I80" s="112"/>
    </row>
    <row r="81" spans="1:12" ht="15" customHeight="1" x14ac:dyDescent="0.2">
      <c r="A81" s="214"/>
      <c r="B81" s="214"/>
      <c r="C81" s="214"/>
      <c r="D81" s="214"/>
      <c r="E81" s="214"/>
      <c r="F81" s="214"/>
      <c r="G81" s="214"/>
      <c r="H81" s="214"/>
      <c r="I81" s="112"/>
    </row>
    <row r="82" spans="1:12" ht="3" customHeight="1" x14ac:dyDescent="0.25">
      <c r="A82" s="275"/>
      <c r="B82" s="275"/>
      <c r="C82" s="275"/>
      <c r="D82" s="275"/>
      <c r="E82" s="275"/>
      <c r="F82" s="275"/>
      <c r="G82" s="275"/>
      <c r="H82" s="275"/>
      <c r="I82"/>
    </row>
    <row r="83" spans="1:12" x14ac:dyDescent="0.2">
      <c r="A83" s="6" t="s">
        <v>73</v>
      </c>
      <c r="B83" s="201" t="s">
        <v>89</v>
      </c>
      <c r="C83" s="201"/>
      <c r="D83" s="201"/>
      <c r="E83" s="201"/>
      <c r="F83" s="201"/>
      <c r="G83" s="201"/>
      <c r="H83" s="201"/>
      <c r="I83" s="56">
        <f>H13*0.3</f>
        <v>2640</v>
      </c>
    </row>
    <row r="84" spans="1:12" x14ac:dyDescent="0.2">
      <c r="A84" s="6" t="s">
        <v>73</v>
      </c>
      <c r="B84" s="201" t="str">
        <f>CONCATENATE("Interest of $",TEXT(I84,"#,###")," has accrued on the bank loan.")</f>
        <v>Interest of $50 has accrued on the bank loan.</v>
      </c>
      <c r="C84" s="201"/>
      <c r="D84" s="201"/>
      <c r="E84" s="201"/>
      <c r="F84" s="201"/>
      <c r="G84" s="201"/>
      <c r="H84" s="201"/>
      <c r="I84" s="56">
        <f>I58*0.05*1/12</f>
        <v>50</v>
      </c>
    </row>
    <row r="85" spans="1:12" x14ac:dyDescent="0.2">
      <c r="A85" s="6" t="s">
        <v>73</v>
      </c>
      <c r="B85" s="220" t="s">
        <v>94</v>
      </c>
      <c r="C85" s="221"/>
      <c r="D85" s="221"/>
      <c r="E85" s="221"/>
      <c r="F85" s="221"/>
      <c r="G85" s="221"/>
      <c r="H85" s="222"/>
      <c r="I85" s="56"/>
    </row>
    <row r="86" spans="1:12" x14ac:dyDescent="0.2">
      <c r="A86" s="6" t="s">
        <v>73</v>
      </c>
      <c r="B86" s="201" t="s">
        <v>90</v>
      </c>
      <c r="C86" s="201"/>
      <c r="D86" s="201"/>
      <c r="E86" s="201"/>
      <c r="F86" s="201"/>
      <c r="G86" s="201"/>
      <c r="H86" s="201"/>
      <c r="I86" s="56"/>
    </row>
    <row r="87" spans="1:12" x14ac:dyDescent="0.2">
      <c r="A87" s="6" t="s">
        <v>73</v>
      </c>
      <c r="B87" s="201" t="s">
        <v>97</v>
      </c>
      <c r="C87" s="201"/>
      <c r="D87" s="201"/>
      <c r="E87" s="201"/>
      <c r="F87" s="201"/>
      <c r="G87" s="201"/>
      <c r="H87" s="201"/>
      <c r="I87" s="56"/>
    </row>
    <row r="88" spans="1:12" ht="8.25" customHeight="1" x14ac:dyDescent="0.25">
      <c r="F88"/>
      <c r="G88"/>
      <c r="H88"/>
      <c r="I88"/>
    </row>
    <row r="89" spans="1:12" ht="15" customHeight="1" x14ac:dyDescent="0.2">
      <c r="A89" s="215" t="s">
        <v>120</v>
      </c>
      <c r="B89" s="215"/>
      <c r="C89" s="215"/>
      <c r="D89" s="215"/>
      <c r="E89" s="215"/>
      <c r="F89" s="215"/>
      <c r="G89" s="215"/>
      <c r="H89" s="215"/>
      <c r="I89" s="166"/>
      <c r="J89" s="166"/>
      <c r="K89" s="166"/>
      <c r="L89" s="166"/>
    </row>
    <row r="90" spans="1:12" ht="15" customHeight="1" x14ac:dyDescent="0.2">
      <c r="A90" s="215"/>
      <c r="B90" s="215"/>
      <c r="C90" s="215"/>
      <c r="D90" s="215"/>
      <c r="E90" s="215"/>
      <c r="F90" s="215"/>
      <c r="G90" s="215"/>
      <c r="H90" s="215"/>
      <c r="I90" s="166"/>
      <c r="J90" s="166"/>
      <c r="K90" s="166"/>
      <c r="L90" s="166"/>
    </row>
    <row r="91" spans="1:12" ht="15" x14ac:dyDescent="0.25">
      <c r="A91" s="215"/>
      <c r="B91" s="215"/>
      <c r="C91" s="215"/>
      <c r="D91" s="215"/>
      <c r="E91" s="215"/>
      <c r="F91" s="215"/>
      <c r="G91" s="215"/>
      <c r="H91" s="215"/>
      <c r="I91" s="167"/>
      <c r="J91" s="3"/>
      <c r="K91" s="3"/>
      <c r="L91" s="3"/>
    </row>
    <row r="92" spans="1:12" ht="12.75" customHeight="1" x14ac:dyDescent="0.2">
      <c r="I92" s="13"/>
    </row>
    <row r="93" spans="1:12" ht="12.75" customHeight="1" x14ac:dyDescent="0.2">
      <c r="I93" s="13"/>
    </row>
    <row r="94" spans="1:12" ht="12.75" customHeight="1" x14ac:dyDescent="0.25">
      <c r="A94" s="5" t="s">
        <v>32</v>
      </c>
      <c r="F94"/>
      <c r="G94"/>
      <c r="H94"/>
      <c r="I94" s="13"/>
    </row>
    <row r="95" spans="1:12" x14ac:dyDescent="0.2">
      <c r="A95" s="10" t="s">
        <v>113</v>
      </c>
      <c r="B95" s="13"/>
      <c r="C95" s="13"/>
      <c r="D95" s="13"/>
      <c r="E95" s="13"/>
      <c r="F95" s="13"/>
      <c r="G95" s="13"/>
      <c r="H95" s="13"/>
      <c r="I95" s="13"/>
    </row>
    <row r="96" spans="1:12" ht="12.75" customHeight="1" x14ac:dyDescent="0.2">
      <c r="A96" s="10" t="s">
        <v>74</v>
      </c>
      <c r="B96" s="13"/>
      <c r="C96" s="13"/>
      <c r="D96" s="13"/>
      <c r="E96" s="13"/>
      <c r="F96" s="13"/>
      <c r="G96" s="13"/>
      <c r="H96" s="13"/>
      <c r="I96" s="13"/>
    </row>
    <row r="97" spans="1:10" ht="12.75" customHeight="1" x14ac:dyDescent="0.2">
      <c r="A97" s="13" t="s">
        <v>44</v>
      </c>
      <c r="C97" s="13"/>
      <c r="D97" s="13"/>
      <c r="E97" s="13"/>
      <c r="F97" s="13"/>
      <c r="G97" s="13"/>
      <c r="H97" s="13"/>
      <c r="I97" s="13"/>
    </row>
    <row r="98" spans="1:10" x14ac:dyDescent="0.2">
      <c r="A98" s="13" t="s">
        <v>53</v>
      </c>
      <c r="C98" s="13"/>
      <c r="D98" s="13"/>
      <c r="E98" s="13"/>
      <c r="F98" s="13"/>
      <c r="G98" s="13"/>
      <c r="H98" s="13"/>
      <c r="I98" s="13"/>
    </row>
    <row r="99" spans="1:10" x14ac:dyDescent="0.2">
      <c r="A99" s="13" t="s">
        <v>45</v>
      </c>
      <c r="C99" s="13"/>
      <c r="D99" s="13"/>
      <c r="E99" s="13"/>
      <c r="F99" s="13"/>
      <c r="G99" s="13"/>
      <c r="H99" s="13"/>
    </row>
    <row r="100" spans="1:10" ht="27.75" customHeight="1" x14ac:dyDescent="0.2">
      <c r="A100" s="214" t="s">
        <v>114</v>
      </c>
      <c r="B100" s="214"/>
      <c r="C100" s="214"/>
      <c r="D100" s="214"/>
      <c r="E100" s="214"/>
      <c r="F100" s="214"/>
      <c r="G100" s="214"/>
      <c r="H100" s="214"/>
      <c r="I100" s="166"/>
      <c r="J100" s="166"/>
    </row>
    <row r="101" spans="1:10" ht="14.25" customHeight="1" x14ac:dyDescent="0.2">
      <c r="A101" s="13" t="s">
        <v>46</v>
      </c>
      <c r="B101" s="160"/>
      <c r="C101" s="160"/>
      <c r="D101" s="160"/>
      <c r="E101" s="160"/>
      <c r="F101" s="160"/>
      <c r="G101" s="160"/>
      <c r="H101" s="160"/>
      <c r="I101" s="166"/>
      <c r="J101" s="166"/>
    </row>
    <row r="102" spans="1:10" ht="20.100000000000001" customHeight="1" thickBot="1" x14ac:dyDescent="0.25">
      <c r="I102" s="166"/>
      <c r="J102" s="166"/>
    </row>
    <row r="103" spans="1:10" ht="20.100000000000001" customHeight="1" x14ac:dyDescent="0.2">
      <c r="A103" s="205" t="s">
        <v>110</v>
      </c>
      <c r="B103" s="206"/>
      <c r="C103" s="206"/>
      <c r="D103" s="206"/>
      <c r="E103" s="206"/>
      <c r="F103" s="206"/>
      <c r="G103" s="206"/>
      <c r="H103" s="207"/>
      <c r="I103" s="3"/>
      <c r="J103" s="3"/>
    </row>
    <row r="104" spans="1:10" ht="20.100000000000001" customHeight="1" x14ac:dyDescent="0.2">
      <c r="A104" s="208"/>
      <c r="B104" s="209"/>
      <c r="C104" s="209"/>
      <c r="D104" s="209"/>
      <c r="E104" s="209"/>
      <c r="F104" s="209"/>
      <c r="G104" s="209"/>
      <c r="H104" s="210"/>
      <c r="I104" s="3"/>
      <c r="J104" s="3"/>
    </row>
    <row r="105" spans="1:10" ht="13.5" thickBot="1" x14ac:dyDescent="0.25">
      <c r="A105" s="211"/>
      <c r="B105" s="212"/>
      <c r="C105" s="212"/>
      <c r="D105" s="212"/>
      <c r="E105" s="212"/>
      <c r="F105" s="212"/>
      <c r="G105" s="212"/>
      <c r="H105" s="213"/>
    </row>
    <row r="370" customFormat="1" ht="15" x14ac:dyDescent="0.25"/>
    <row r="401" spans="5:5" customFormat="1" ht="15" x14ac:dyDescent="0.25"/>
    <row r="402" spans="5:5" customFormat="1" ht="15" x14ac:dyDescent="0.25">
      <c r="E402" s="18"/>
    </row>
    <row r="436" spans="6:11" customFormat="1" ht="15" x14ac:dyDescent="0.25">
      <c r="F436" s="1"/>
      <c r="G436" s="1"/>
      <c r="H436" s="1"/>
      <c r="I436" s="1"/>
      <c r="J436" s="1"/>
      <c r="K436" s="1"/>
    </row>
    <row r="437" spans="6:11" customFormat="1" ht="15" x14ac:dyDescent="0.25">
      <c r="F437" s="1"/>
      <c r="G437" s="1"/>
      <c r="H437" s="1"/>
      <c r="I437" s="1"/>
      <c r="J437" s="1"/>
      <c r="K437" s="1"/>
    </row>
    <row r="462" spans="1:9" customFormat="1" ht="15" x14ac:dyDescent="0.25">
      <c r="A462" s="1"/>
      <c r="B462" s="1"/>
      <c r="C462" s="1"/>
      <c r="D462" s="1"/>
      <c r="E462" s="1"/>
      <c r="F462" s="1"/>
      <c r="G462" s="1"/>
      <c r="H462" s="1"/>
      <c r="I462" s="1"/>
    </row>
    <row r="463" spans="1:9" customFormat="1" ht="15" x14ac:dyDescent="0.25">
      <c r="F463" s="1"/>
      <c r="G463" s="1"/>
      <c r="H463" s="1"/>
      <c r="I463" s="1"/>
    </row>
    <row r="464" spans="1:9" customFormat="1" ht="15" x14ac:dyDescent="0.25">
      <c r="F464" s="1"/>
      <c r="G464" s="1"/>
      <c r="H464" s="1"/>
      <c r="I464" s="1"/>
    </row>
    <row r="486" spans="6:11" customFormat="1" ht="15" x14ac:dyDescent="0.25"/>
    <row r="487" spans="6:11" customFormat="1" ht="15" x14ac:dyDescent="0.25">
      <c r="F487" s="1"/>
      <c r="G487" s="1"/>
      <c r="H487" s="1"/>
      <c r="I487" s="1"/>
    </row>
    <row r="488" spans="6:11" customFormat="1" ht="15" x14ac:dyDescent="0.25">
      <c r="F488" s="1"/>
      <c r="G488" s="1"/>
      <c r="H488" s="1"/>
      <c r="I488" s="1"/>
    </row>
    <row r="489" spans="6:11" customFormat="1" ht="15" x14ac:dyDescent="0.25">
      <c r="F489" s="1"/>
      <c r="G489" s="1"/>
      <c r="H489" s="1"/>
      <c r="I489" s="1"/>
    </row>
    <row r="490" spans="6:11" customFormat="1" ht="15" x14ac:dyDescent="0.25">
      <c r="F490" s="1"/>
      <c r="G490" s="1"/>
      <c r="H490" s="1"/>
      <c r="I490" s="1"/>
      <c r="J490" s="1"/>
      <c r="K490" s="1"/>
    </row>
    <row r="491" spans="6:11" customFormat="1" ht="15" x14ac:dyDescent="0.25">
      <c r="J491" s="1"/>
      <c r="K491" s="1"/>
    </row>
    <row r="492" spans="6:11" customFormat="1" ht="15" x14ac:dyDescent="0.25">
      <c r="J492" s="1"/>
      <c r="K492" s="1"/>
    </row>
    <row r="493" spans="6:11" customFormat="1" ht="15" x14ac:dyDescent="0.25">
      <c r="J493" s="1"/>
      <c r="K493" s="1"/>
    </row>
    <row r="494" spans="6:11" customFormat="1" ht="15" x14ac:dyDescent="0.25">
      <c r="J494" s="1"/>
      <c r="K494" s="1"/>
    </row>
    <row r="495" spans="6:11" customFormat="1" ht="15" x14ac:dyDescent="0.25">
      <c r="J495" s="1"/>
      <c r="K495" s="1"/>
    </row>
    <row r="496" spans="6:11" customFormat="1" ht="15" x14ac:dyDescent="0.25">
      <c r="J496" s="1"/>
      <c r="K496" s="1"/>
    </row>
    <row r="497" spans="1:11" customFormat="1" ht="15" x14ac:dyDescent="0.25">
      <c r="J497" s="1"/>
      <c r="K497" s="1"/>
    </row>
    <row r="498" spans="1:11" customFormat="1" ht="15" x14ac:dyDescent="0.25">
      <c r="J498" s="1"/>
      <c r="K498" s="1"/>
    </row>
    <row r="499" spans="1:11" customFormat="1" ht="15" x14ac:dyDescent="0.25">
      <c r="J499" s="1"/>
      <c r="K499" s="1"/>
    </row>
    <row r="500" spans="1:11" customFormat="1" ht="15" x14ac:dyDescent="0.25">
      <c r="A500" s="1"/>
      <c r="B500" s="1"/>
      <c r="C500" s="1"/>
      <c r="D500" s="1"/>
      <c r="E500" s="1"/>
      <c r="J500" s="1"/>
      <c r="K500" s="1"/>
    </row>
    <row r="501" spans="1:11" customFormat="1" ht="15" x14ac:dyDescent="0.25">
      <c r="J501" s="1"/>
      <c r="K501" s="1"/>
    </row>
    <row r="502" spans="1:11" customFormat="1" ht="15" x14ac:dyDescent="0.25">
      <c r="J502" s="1"/>
      <c r="K502" s="1"/>
    </row>
    <row r="503" spans="1:11" customFormat="1" ht="15" x14ac:dyDescent="0.25">
      <c r="F503" s="1"/>
      <c r="G503" s="1"/>
      <c r="H503" s="1"/>
      <c r="I503" s="1"/>
      <c r="J503" s="1"/>
      <c r="K503" s="1"/>
    </row>
    <row r="504" spans="1:11" customFormat="1" ht="15" x14ac:dyDescent="0.25"/>
    <row r="505" spans="1:11" customFormat="1" ht="15" x14ac:dyDescent="0.25"/>
    <row r="506" spans="1:11" customFormat="1" ht="15" x14ac:dyDescent="0.25"/>
    <row r="507" spans="1:11" customFormat="1" ht="15" x14ac:dyDescent="0.25">
      <c r="A507" s="1"/>
      <c r="B507" s="1"/>
      <c r="C507" s="1"/>
      <c r="D507" s="1"/>
      <c r="E507" s="1"/>
    </row>
    <row r="508" spans="1:11" customFormat="1" ht="15" x14ac:dyDescent="0.25">
      <c r="A508" s="1"/>
      <c r="B508" s="1"/>
      <c r="C508" s="1"/>
      <c r="D508" s="1"/>
      <c r="E508" s="1"/>
    </row>
    <row r="509" spans="1:11" customFormat="1" ht="15" x14ac:dyDescent="0.25">
      <c r="A509" s="1"/>
      <c r="B509" s="1"/>
      <c r="C509" s="1"/>
      <c r="D509" s="1"/>
      <c r="E509" s="1"/>
    </row>
    <row r="644" spans="12:13" ht="12.75" customHeight="1" x14ac:dyDescent="0.25">
      <c r="L644"/>
      <c r="M644"/>
    </row>
    <row r="645" spans="12:13" ht="12.75" customHeight="1" x14ac:dyDescent="0.25">
      <c r="L645"/>
      <c r="M645"/>
    </row>
    <row r="646" spans="12:13" ht="12.75" customHeight="1" x14ac:dyDescent="0.25">
      <c r="L646"/>
      <c r="M646"/>
    </row>
    <row r="647" spans="12:13" ht="12.75" customHeight="1" x14ac:dyDescent="0.25">
      <c r="L647"/>
      <c r="M647"/>
    </row>
    <row r="648" spans="12:13" ht="15" x14ac:dyDescent="0.25">
      <c r="L648"/>
      <c r="M648"/>
    </row>
    <row r="649" spans="12:13" ht="15" x14ac:dyDescent="0.25">
      <c r="L649"/>
      <c r="M649"/>
    </row>
    <row r="650" spans="12:13" ht="15" x14ac:dyDescent="0.25">
      <c r="L650"/>
      <c r="M650"/>
    </row>
    <row r="651" spans="12:13" ht="15" x14ac:dyDescent="0.25">
      <c r="L651"/>
      <c r="M651"/>
    </row>
    <row r="652" spans="12:13" ht="15" x14ac:dyDescent="0.25">
      <c r="L652"/>
      <c r="M652"/>
    </row>
    <row r="653" spans="12:13" ht="15" x14ac:dyDescent="0.25">
      <c r="L653"/>
      <c r="M653"/>
    </row>
    <row r="654" spans="12:13" ht="15" x14ac:dyDescent="0.25">
      <c r="L654"/>
      <c r="M654"/>
    </row>
    <row r="655" spans="12:13" ht="15" x14ac:dyDescent="0.25">
      <c r="L655"/>
      <c r="M655"/>
    </row>
    <row r="656" spans="12:13" ht="15" x14ac:dyDescent="0.25">
      <c r="L656"/>
      <c r="M656"/>
    </row>
    <row r="657" spans="12:13" ht="15" x14ac:dyDescent="0.25">
      <c r="L657"/>
      <c r="M657"/>
    </row>
    <row r="658" spans="12:13" ht="15" x14ac:dyDescent="0.25">
      <c r="L658"/>
      <c r="M658"/>
    </row>
    <row r="659" spans="12:13" ht="15" x14ac:dyDescent="0.25">
      <c r="L659"/>
      <c r="M659"/>
    </row>
    <row r="660" spans="12:13" ht="15" x14ac:dyDescent="0.25">
      <c r="L660"/>
      <c r="M660"/>
    </row>
    <row r="661" spans="12:13" ht="15" x14ac:dyDescent="0.25">
      <c r="L661"/>
      <c r="M661"/>
    </row>
    <row r="662" spans="12:13" ht="15" x14ac:dyDescent="0.25">
      <c r="L662"/>
      <c r="M662"/>
    </row>
    <row r="663" spans="12:13" ht="15" x14ac:dyDescent="0.25">
      <c r="L663"/>
      <c r="M663"/>
    </row>
    <row r="664" spans="12:13" ht="15" x14ac:dyDescent="0.25">
      <c r="L664"/>
      <c r="M664"/>
    </row>
    <row r="665" spans="12:13" ht="15" x14ac:dyDescent="0.25">
      <c r="L665"/>
      <c r="M665"/>
    </row>
    <row r="666" spans="12:13" ht="15" x14ac:dyDescent="0.25">
      <c r="L666"/>
      <c r="M666"/>
    </row>
    <row r="667" spans="12:13" ht="15" x14ac:dyDescent="0.25">
      <c r="L667"/>
      <c r="M667"/>
    </row>
    <row r="668" spans="12:13" ht="15" x14ac:dyDescent="0.25">
      <c r="L668"/>
      <c r="M668"/>
    </row>
    <row r="669" spans="12:13" ht="15" x14ac:dyDescent="0.25">
      <c r="L669"/>
      <c r="M669"/>
    </row>
    <row r="670" spans="12:13" ht="15" x14ac:dyDescent="0.25">
      <c r="L670"/>
      <c r="M670"/>
    </row>
    <row r="671" spans="12:13" ht="15" x14ac:dyDescent="0.25">
      <c r="L671"/>
      <c r="M671"/>
    </row>
    <row r="691" ht="15" customHeight="1" x14ac:dyDescent="0.2"/>
    <row r="698" ht="12.75" customHeight="1" x14ac:dyDescent="0.2"/>
  </sheetData>
  <sortState ref="M1:M27">
    <sortCondition ref="M1"/>
  </sortState>
  <mergeCells count="81">
    <mergeCell ref="E21:G21"/>
    <mergeCell ref="F37:H37"/>
    <mergeCell ref="A3:H5"/>
    <mergeCell ref="B87:H87"/>
    <mergeCell ref="A73:A74"/>
    <mergeCell ref="B73:H74"/>
    <mergeCell ref="B71:H71"/>
    <mergeCell ref="B75:H75"/>
    <mergeCell ref="A80:H82"/>
    <mergeCell ref="B85:H85"/>
    <mergeCell ref="B86:H86"/>
    <mergeCell ref="B83:H83"/>
    <mergeCell ref="B84:H84"/>
    <mergeCell ref="B69:H70"/>
    <mergeCell ref="A78:H78"/>
    <mergeCell ref="E18:G18"/>
    <mergeCell ref="A21:C21"/>
    <mergeCell ref="A36:C36"/>
    <mergeCell ref="A37:C37"/>
    <mergeCell ref="A38:C38"/>
    <mergeCell ref="A40:C40"/>
    <mergeCell ref="A24:C24"/>
    <mergeCell ref="A33:C33"/>
    <mergeCell ref="A34:C34"/>
    <mergeCell ref="A35:C35"/>
    <mergeCell ref="A25:C25"/>
    <mergeCell ref="A31:C31"/>
    <mergeCell ref="A32:C32"/>
    <mergeCell ref="E24:G24"/>
    <mergeCell ref="E25:G25"/>
    <mergeCell ref="E26:G26"/>
    <mergeCell ref="E27:G27"/>
    <mergeCell ref="E28:G28"/>
    <mergeCell ref="E29:G29"/>
    <mergeCell ref="E30:G30"/>
    <mergeCell ref="E31:G31"/>
    <mergeCell ref="E32:G32"/>
    <mergeCell ref="E33:G33"/>
    <mergeCell ref="A7:H7"/>
    <mergeCell ref="A8:H8"/>
    <mergeCell ref="A9:H9"/>
    <mergeCell ref="A10:C10"/>
    <mergeCell ref="E10:G10"/>
    <mergeCell ref="A11:C11"/>
    <mergeCell ref="A15:C15"/>
    <mergeCell ref="A16:C16"/>
    <mergeCell ref="A19:C19"/>
    <mergeCell ref="E11:G11"/>
    <mergeCell ref="E14:G14"/>
    <mergeCell ref="E19:G19"/>
    <mergeCell ref="E15:G15"/>
    <mergeCell ref="E16:G16"/>
    <mergeCell ref="E12:G12"/>
    <mergeCell ref="E13:G13"/>
    <mergeCell ref="E17:G17"/>
    <mergeCell ref="A103:H105"/>
    <mergeCell ref="A100:H100"/>
    <mergeCell ref="A89:H91"/>
    <mergeCell ref="E20:G20"/>
    <mergeCell ref="A20:C20"/>
    <mergeCell ref="B62:H62"/>
    <mergeCell ref="B72:H72"/>
    <mergeCell ref="B64:H64"/>
    <mergeCell ref="B57:H57"/>
    <mergeCell ref="B67:H67"/>
    <mergeCell ref="A29:C29"/>
    <mergeCell ref="A30:C30"/>
    <mergeCell ref="A26:C26"/>
    <mergeCell ref="A27:C27"/>
    <mergeCell ref="A28:C28"/>
    <mergeCell ref="A39:C39"/>
    <mergeCell ref="A79:H79"/>
    <mergeCell ref="B68:H68"/>
    <mergeCell ref="A69:A70"/>
    <mergeCell ref="B66:H66"/>
    <mergeCell ref="A41:C41"/>
    <mergeCell ref="B58:H58"/>
    <mergeCell ref="B63:H63"/>
    <mergeCell ref="B65:H65"/>
    <mergeCell ref="B60:H60"/>
    <mergeCell ref="B59:H59"/>
  </mergeCells>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opLeftCell="A38" workbookViewId="0">
      <selection activeCell="H38" sqref="H38"/>
    </sheetView>
  </sheetViews>
  <sheetFormatPr defaultColWidth="9.140625" defaultRowHeight="15" x14ac:dyDescent="0.25"/>
  <cols>
    <col min="1" max="16384" width="9.140625" style="49"/>
  </cols>
  <sheetData>
    <row r="1" spans="1:13" x14ac:dyDescent="0.25">
      <c r="A1" s="169" t="s">
        <v>121</v>
      </c>
    </row>
    <row r="2" spans="1:13" x14ac:dyDescent="0.25">
      <c r="A2" s="143"/>
      <c r="B2" s="276" t="s">
        <v>98</v>
      </c>
      <c r="C2" s="276"/>
      <c r="D2" s="276"/>
      <c r="E2" s="276"/>
      <c r="F2" s="276"/>
      <c r="G2" s="143"/>
      <c r="H2" s="143"/>
      <c r="I2" s="143" t="s">
        <v>99</v>
      </c>
    </row>
    <row r="3" spans="1:13" s="43" customFormat="1" ht="12.75" x14ac:dyDescent="0.2">
      <c r="A3" s="42" t="s">
        <v>24</v>
      </c>
      <c r="B3" s="284" t="s">
        <v>25</v>
      </c>
      <c r="C3" s="285"/>
      <c r="D3" s="285"/>
      <c r="E3" s="285"/>
      <c r="F3" s="286"/>
      <c r="G3" s="42" t="s">
        <v>26</v>
      </c>
      <c r="H3" s="42" t="s">
        <v>33</v>
      </c>
      <c r="I3" s="172" t="s">
        <v>34</v>
      </c>
      <c r="J3" s="168"/>
      <c r="K3" s="168"/>
      <c r="L3" s="168"/>
      <c r="M3" s="168"/>
    </row>
    <row r="4" spans="1:13" s="43" customFormat="1" ht="12.75" x14ac:dyDescent="0.2">
      <c r="A4" s="44">
        <v>2020</v>
      </c>
      <c r="B4" s="277"/>
      <c r="C4" s="277"/>
      <c r="D4" s="277"/>
      <c r="E4" s="277"/>
      <c r="F4" s="277"/>
      <c r="G4" s="45"/>
      <c r="H4" s="46"/>
      <c r="I4" s="46"/>
      <c r="J4" s="168"/>
      <c r="K4" s="168"/>
      <c r="L4" s="168"/>
      <c r="M4" s="168"/>
    </row>
    <row r="5" spans="1:13" s="43" customFormat="1" ht="12.75" x14ac:dyDescent="0.2">
      <c r="A5" s="181">
        <v>36982</v>
      </c>
      <c r="B5" s="277" t="s">
        <v>124</v>
      </c>
      <c r="C5" s="277"/>
      <c r="D5" s="277"/>
      <c r="E5" s="277"/>
      <c r="F5" s="277"/>
      <c r="G5" s="45"/>
      <c r="H5" s="46">
        <v>7200</v>
      </c>
      <c r="I5" s="46"/>
      <c r="J5" s="168"/>
      <c r="K5" s="168"/>
      <c r="L5" s="168"/>
      <c r="M5" s="168"/>
    </row>
    <row r="6" spans="1:13" s="43" customFormat="1" ht="12.75" x14ac:dyDescent="0.2">
      <c r="A6" s="44"/>
      <c r="B6" s="278" t="s">
        <v>126</v>
      </c>
      <c r="C6" s="278"/>
      <c r="D6" s="278"/>
      <c r="E6" s="278"/>
      <c r="F6" s="278"/>
      <c r="G6" s="45"/>
      <c r="H6" s="46"/>
      <c r="I6" s="46">
        <v>7200</v>
      </c>
    </row>
    <row r="7" spans="1:13" s="43" customFormat="1" ht="12.75" x14ac:dyDescent="0.2">
      <c r="A7" s="183">
        <v>44316</v>
      </c>
      <c r="B7" s="283" t="s">
        <v>124</v>
      </c>
      <c r="C7" s="283"/>
      <c r="D7" s="283"/>
      <c r="E7" s="283"/>
      <c r="F7" s="283"/>
      <c r="G7" s="45"/>
      <c r="H7" s="46"/>
      <c r="I7" s="46">
        <v>600</v>
      </c>
    </row>
    <row r="8" spans="1:13" s="43" customFormat="1" ht="12.75" x14ac:dyDescent="0.2">
      <c r="A8" s="44"/>
      <c r="B8" s="278" t="s">
        <v>157</v>
      </c>
      <c r="C8" s="278"/>
      <c r="D8" s="278"/>
      <c r="E8" s="278"/>
      <c r="F8" s="278"/>
      <c r="G8" s="45"/>
      <c r="H8" s="46">
        <v>600</v>
      </c>
      <c r="I8" s="46"/>
    </row>
    <row r="9" spans="1:13" s="43" customFormat="1" ht="12.75" x14ac:dyDescent="0.2">
      <c r="A9" s="50"/>
      <c r="B9" s="277" t="s">
        <v>163</v>
      </c>
      <c r="C9" s="277"/>
      <c r="D9" s="277"/>
      <c r="E9" s="277"/>
      <c r="F9" s="277"/>
      <c r="G9" s="45"/>
      <c r="H9" s="46"/>
      <c r="I9" s="46"/>
    </row>
    <row r="10" spans="1:13" s="43" customFormat="1" ht="12.75" x14ac:dyDescent="0.2">
      <c r="A10" s="44"/>
      <c r="B10" s="277"/>
      <c r="C10" s="277"/>
      <c r="D10" s="277"/>
      <c r="E10" s="277"/>
      <c r="F10" s="277"/>
      <c r="G10" s="45"/>
      <c r="H10" s="46"/>
      <c r="I10" s="46"/>
    </row>
    <row r="11" spans="1:13" s="43" customFormat="1" ht="12.75" x14ac:dyDescent="0.2">
      <c r="A11" s="183">
        <v>44291</v>
      </c>
      <c r="B11" s="283" t="s">
        <v>127</v>
      </c>
      <c r="C11" s="283"/>
      <c r="D11" s="283"/>
      <c r="E11" s="283"/>
      <c r="F11" s="283"/>
      <c r="G11" s="45"/>
      <c r="H11" s="46">
        <v>2100</v>
      </c>
      <c r="I11" s="45"/>
    </row>
    <row r="12" spans="1:13" s="43" customFormat="1" ht="12.75" x14ac:dyDescent="0.2">
      <c r="A12" s="44"/>
      <c r="B12" s="277" t="s">
        <v>126</v>
      </c>
      <c r="C12" s="277"/>
      <c r="D12" s="277"/>
      <c r="E12" s="277"/>
      <c r="F12" s="277"/>
      <c r="G12" s="45"/>
      <c r="H12" s="46"/>
      <c r="I12" s="46">
        <v>2100</v>
      </c>
    </row>
    <row r="13" spans="1:13" s="43" customFormat="1" ht="12.75" x14ac:dyDescent="0.2">
      <c r="A13" s="44"/>
      <c r="B13" s="277" t="s">
        <v>128</v>
      </c>
      <c r="C13" s="277"/>
      <c r="D13" s="277"/>
      <c r="E13" s="277"/>
      <c r="F13" s="277"/>
      <c r="G13" s="45"/>
      <c r="H13" s="46"/>
      <c r="I13" s="46"/>
    </row>
    <row r="14" spans="1:13" s="43" customFormat="1" ht="12.75" x14ac:dyDescent="0.2">
      <c r="A14" s="44"/>
      <c r="B14" s="295"/>
      <c r="C14" s="296"/>
      <c r="D14" s="296"/>
      <c r="E14" s="296"/>
      <c r="F14" s="297"/>
      <c r="G14" s="45"/>
      <c r="H14" s="46"/>
      <c r="I14" s="46"/>
    </row>
    <row r="15" spans="1:13" s="43" customFormat="1" ht="12.75" x14ac:dyDescent="0.2">
      <c r="A15" s="183">
        <v>44292</v>
      </c>
      <c r="B15" s="283" t="s">
        <v>165</v>
      </c>
      <c r="C15" s="283"/>
      <c r="D15" s="283"/>
      <c r="E15" s="283"/>
      <c r="F15" s="283"/>
      <c r="G15" s="45"/>
      <c r="H15" s="46">
        <v>15000</v>
      </c>
      <c r="I15" s="46"/>
    </row>
    <row r="16" spans="1:13" s="43" customFormat="1" ht="12.75" x14ac:dyDescent="0.2">
      <c r="A16" s="44"/>
      <c r="B16" s="280" t="s">
        <v>139</v>
      </c>
      <c r="C16" s="281"/>
      <c r="D16" s="281"/>
      <c r="E16" s="281"/>
      <c r="F16" s="282"/>
      <c r="G16" s="45"/>
      <c r="H16" s="46"/>
      <c r="I16" s="46">
        <v>15000</v>
      </c>
    </row>
    <row r="17" spans="1:9" s="43" customFormat="1" ht="12.75" x14ac:dyDescent="0.2">
      <c r="A17" s="50"/>
      <c r="B17" s="277" t="s">
        <v>130</v>
      </c>
      <c r="C17" s="277"/>
      <c r="D17" s="277"/>
      <c r="E17" s="277"/>
      <c r="F17" s="277"/>
      <c r="G17" s="47"/>
      <c r="H17" s="48"/>
      <c r="I17" s="48"/>
    </row>
    <row r="18" spans="1:9" s="43" customFormat="1" ht="12.75" x14ac:dyDescent="0.2">
      <c r="A18" s="44"/>
      <c r="B18" s="278"/>
      <c r="C18" s="278"/>
      <c r="D18" s="278"/>
      <c r="E18" s="278"/>
      <c r="F18" s="278"/>
      <c r="G18" s="45"/>
      <c r="H18" s="46"/>
      <c r="I18" s="46"/>
    </row>
    <row r="19" spans="1:9" s="43" customFormat="1" ht="12.75" x14ac:dyDescent="0.2">
      <c r="A19" s="183">
        <v>44293</v>
      </c>
      <c r="B19" s="279" t="s">
        <v>131</v>
      </c>
      <c r="C19" s="279"/>
      <c r="D19" s="279"/>
      <c r="E19" s="279"/>
      <c r="F19" s="279"/>
      <c r="G19" s="45"/>
      <c r="H19" s="46">
        <v>9200</v>
      </c>
      <c r="I19" s="46"/>
    </row>
    <row r="20" spans="1:9" s="43" customFormat="1" ht="12.75" x14ac:dyDescent="0.2">
      <c r="A20" s="44"/>
      <c r="B20" s="277" t="s">
        <v>166</v>
      </c>
      <c r="C20" s="277"/>
      <c r="D20" s="277"/>
      <c r="E20" s="277"/>
      <c r="F20" s="277"/>
      <c r="G20" s="45"/>
      <c r="H20" s="46"/>
      <c r="I20" s="46">
        <v>9200</v>
      </c>
    </row>
    <row r="21" spans="1:9" s="43" customFormat="1" ht="12.75" x14ac:dyDescent="0.2">
      <c r="A21" s="44"/>
      <c r="B21" s="277" t="s">
        <v>132</v>
      </c>
      <c r="C21" s="277"/>
      <c r="D21" s="277"/>
      <c r="E21" s="277"/>
      <c r="F21" s="277"/>
      <c r="G21" s="47"/>
      <c r="H21" s="48"/>
      <c r="I21" s="48"/>
    </row>
    <row r="22" spans="1:9" s="43" customFormat="1" ht="12.75" x14ac:dyDescent="0.2">
      <c r="A22" s="44"/>
      <c r="B22" s="278"/>
      <c r="C22" s="278"/>
      <c r="D22" s="278"/>
      <c r="E22" s="278"/>
      <c r="F22" s="278"/>
      <c r="G22" s="45"/>
      <c r="H22" s="46"/>
      <c r="I22" s="46"/>
    </row>
    <row r="23" spans="1:9" s="43" customFormat="1" ht="12.75" x14ac:dyDescent="0.2">
      <c r="A23" s="183">
        <v>44297</v>
      </c>
      <c r="B23" s="279" t="s">
        <v>133</v>
      </c>
      <c r="C23" s="279"/>
      <c r="D23" s="279"/>
      <c r="E23" s="279"/>
      <c r="F23" s="279"/>
      <c r="G23" s="45"/>
      <c r="H23" s="46">
        <v>8800</v>
      </c>
      <c r="I23" s="46"/>
    </row>
    <row r="24" spans="1:9" s="43" customFormat="1" ht="12.75" x14ac:dyDescent="0.2">
      <c r="A24" s="44"/>
      <c r="B24" s="277" t="s">
        <v>126</v>
      </c>
      <c r="C24" s="277"/>
      <c r="D24" s="277"/>
      <c r="E24" s="277"/>
      <c r="F24" s="277"/>
      <c r="G24" s="45"/>
      <c r="H24" s="46"/>
      <c r="I24" s="46">
        <v>8800</v>
      </c>
    </row>
    <row r="25" spans="1:9" s="43" customFormat="1" ht="12.75" x14ac:dyDescent="0.2">
      <c r="A25" s="44"/>
      <c r="B25" s="277" t="s">
        <v>134</v>
      </c>
      <c r="C25" s="277"/>
      <c r="D25" s="277"/>
      <c r="E25" s="277"/>
      <c r="F25" s="277"/>
      <c r="G25" s="45"/>
      <c r="H25" s="46"/>
      <c r="I25" s="46"/>
    </row>
    <row r="26" spans="1:9" s="43" customFormat="1" ht="12.75" x14ac:dyDescent="0.2">
      <c r="A26" s="44"/>
      <c r="B26" s="278"/>
      <c r="C26" s="278"/>
      <c r="D26" s="278"/>
      <c r="E26" s="278"/>
      <c r="F26" s="278"/>
      <c r="G26" s="45"/>
      <c r="H26" s="46"/>
      <c r="I26" s="46"/>
    </row>
    <row r="27" spans="1:9" s="43" customFormat="1" ht="12.75" x14ac:dyDescent="0.2">
      <c r="A27" s="183">
        <v>44301</v>
      </c>
      <c r="B27" s="283" t="s">
        <v>135</v>
      </c>
      <c r="C27" s="283"/>
      <c r="D27" s="283"/>
      <c r="E27" s="283"/>
      <c r="F27" s="283"/>
      <c r="G27" s="45"/>
      <c r="H27" s="46">
        <v>8200</v>
      </c>
      <c r="I27" s="46"/>
    </row>
    <row r="28" spans="1:9" s="43" customFormat="1" ht="12.75" x14ac:dyDescent="0.2">
      <c r="A28" s="44"/>
      <c r="B28" s="277" t="s">
        <v>126</v>
      </c>
      <c r="C28" s="277"/>
      <c r="D28" s="277"/>
      <c r="E28" s="277"/>
      <c r="F28" s="277"/>
      <c r="G28" s="45"/>
      <c r="H28" s="46"/>
      <c r="I28" s="46">
        <v>8200</v>
      </c>
    </row>
    <row r="29" spans="1:9" s="43" customFormat="1" ht="12.75" x14ac:dyDescent="0.2">
      <c r="A29" s="44"/>
      <c r="B29" s="277" t="s">
        <v>136</v>
      </c>
      <c r="C29" s="277"/>
      <c r="D29" s="277"/>
      <c r="E29" s="277"/>
      <c r="F29" s="277"/>
      <c r="G29" s="45"/>
      <c r="H29" s="46"/>
      <c r="I29" s="46"/>
    </row>
    <row r="30" spans="1:9" s="43" customFormat="1" ht="12.75" x14ac:dyDescent="0.2">
      <c r="A30" s="44"/>
      <c r="B30" s="278"/>
      <c r="C30" s="278"/>
      <c r="D30" s="278"/>
      <c r="E30" s="278"/>
      <c r="F30" s="278"/>
      <c r="G30" s="45"/>
      <c r="H30" s="46"/>
      <c r="I30" s="46"/>
    </row>
    <row r="31" spans="1:9" s="43" customFormat="1" ht="12.75" x14ac:dyDescent="0.2">
      <c r="A31" s="183">
        <v>44302</v>
      </c>
      <c r="B31" s="283" t="s">
        <v>126</v>
      </c>
      <c r="C31" s="283"/>
      <c r="D31" s="283"/>
      <c r="E31" s="283"/>
      <c r="F31" s="283"/>
      <c r="G31" s="45"/>
      <c r="H31" s="46">
        <v>9000</v>
      </c>
      <c r="I31" s="46"/>
    </row>
    <row r="32" spans="1:9" s="43" customFormat="1" ht="12.75" x14ac:dyDescent="0.2">
      <c r="A32" s="44"/>
      <c r="B32" s="277" t="s">
        <v>133</v>
      </c>
      <c r="C32" s="277"/>
      <c r="D32" s="277"/>
      <c r="E32" s="277"/>
      <c r="F32" s="277"/>
      <c r="G32" s="45"/>
      <c r="H32" s="46">
        <v>7200</v>
      </c>
      <c r="I32" s="46"/>
    </row>
    <row r="33" spans="1:9" s="43" customFormat="1" ht="12.75" x14ac:dyDescent="0.2">
      <c r="A33" s="44"/>
      <c r="B33" s="294" t="s">
        <v>137</v>
      </c>
      <c r="C33" s="294"/>
      <c r="D33" s="294"/>
      <c r="E33" s="294"/>
      <c r="F33" s="294"/>
      <c r="G33" s="45"/>
      <c r="H33" s="46"/>
      <c r="I33" s="46">
        <v>16200</v>
      </c>
    </row>
    <row r="34" spans="1:9" s="43" customFormat="1" ht="12.75" x14ac:dyDescent="0.2">
      <c r="A34" s="44"/>
      <c r="B34" s="277" t="s">
        <v>138</v>
      </c>
      <c r="C34" s="277"/>
      <c r="D34" s="277"/>
      <c r="E34" s="277"/>
      <c r="F34" s="277"/>
      <c r="G34" s="45"/>
      <c r="H34" s="46"/>
      <c r="I34" s="46"/>
    </row>
    <row r="35" spans="1:9" s="43" customFormat="1" ht="12.75" x14ac:dyDescent="0.2">
      <c r="A35" s="44"/>
      <c r="B35" s="278"/>
      <c r="C35" s="278"/>
      <c r="D35" s="278"/>
      <c r="E35" s="278"/>
      <c r="F35" s="278"/>
      <c r="G35" s="45"/>
      <c r="H35" s="46"/>
      <c r="I35" s="46"/>
    </row>
    <row r="36" spans="1:9" s="43" customFormat="1" ht="12.75" x14ac:dyDescent="0.2">
      <c r="A36" s="183">
        <v>44304</v>
      </c>
      <c r="B36" s="293" t="s">
        <v>139</v>
      </c>
      <c r="C36" s="293"/>
      <c r="D36" s="293"/>
      <c r="E36" s="293"/>
      <c r="F36" s="293"/>
      <c r="G36" s="45"/>
      <c r="H36" s="46"/>
      <c r="I36" s="46">
        <v>3210</v>
      </c>
    </row>
    <row r="37" spans="1:9" s="43" customFormat="1" ht="12.75" x14ac:dyDescent="0.2">
      <c r="A37" s="44"/>
      <c r="B37" s="290" t="s">
        <v>126</v>
      </c>
      <c r="C37" s="291"/>
      <c r="D37" s="291"/>
      <c r="E37" s="291"/>
      <c r="F37" s="292"/>
      <c r="G37" s="45"/>
      <c r="H37" s="46">
        <v>3210</v>
      </c>
      <c r="I37" s="46"/>
    </row>
    <row r="38" spans="1:9" s="43" customFormat="1" ht="12.75" x14ac:dyDescent="0.2">
      <c r="A38" s="44"/>
      <c r="B38" s="277" t="s">
        <v>140</v>
      </c>
      <c r="C38" s="277"/>
      <c r="D38" s="277"/>
      <c r="E38" s="277"/>
      <c r="F38" s="277"/>
      <c r="G38" s="45"/>
      <c r="H38" s="46"/>
      <c r="I38" s="46"/>
    </row>
    <row r="39" spans="1:9" s="43" customFormat="1" ht="12.75" x14ac:dyDescent="0.2">
      <c r="A39" s="44"/>
      <c r="B39" s="278"/>
      <c r="C39" s="278"/>
      <c r="D39" s="278"/>
      <c r="E39" s="278"/>
      <c r="F39" s="278"/>
      <c r="G39" s="45"/>
      <c r="H39" s="46"/>
      <c r="I39" s="46"/>
    </row>
    <row r="40" spans="1:9" s="43" customFormat="1" ht="12.75" x14ac:dyDescent="0.2">
      <c r="A40" s="183">
        <v>44306</v>
      </c>
      <c r="B40" s="283" t="s">
        <v>141</v>
      </c>
      <c r="C40" s="283"/>
      <c r="D40" s="283"/>
      <c r="E40" s="283"/>
      <c r="F40" s="283"/>
      <c r="G40" s="45"/>
      <c r="H40" s="46">
        <v>1710</v>
      </c>
      <c r="I40" s="46"/>
    </row>
    <row r="41" spans="1:9" s="43" customFormat="1" ht="12.75" x14ac:dyDescent="0.2">
      <c r="A41" s="44"/>
      <c r="B41" s="277" t="s">
        <v>126</v>
      </c>
      <c r="C41" s="277"/>
      <c r="D41" s="277"/>
      <c r="E41" s="277"/>
      <c r="F41" s="277"/>
      <c r="G41" s="45"/>
      <c r="H41" s="46"/>
      <c r="I41" s="46">
        <v>1710</v>
      </c>
    </row>
    <row r="42" spans="1:9" s="43" customFormat="1" ht="12.75" x14ac:dyDescent="0.2">
      <c r="A42" s="44"/>
      <c r="B42" s="277" t="s">
        <v>142</v>
      </c>
      <c r="C42" s="277"/>
      <c r="D42" s="277"/>
      <c r="E42" s="277"/>
      <c r="F42" s="277"/>
      <c r="G42" s="45"/>
      <c r="H42" s="46"/>
      <c r="I42" s="46"/>
    </row>
    <row r="43" spans="1:9" s="43" customFormat="1" ht="12.75" x14ac:dyDescent="0.2">
      <c r="A43" s="44"/>
      <c r="B43" s="278"/>
      <c r="C43" s="278"/>
      <c r="D43" s="278"/>
      <c r="E43" s="278"/>
      <c r="F43" s="278"/>
      <c r="G43" s="45"/>
      <c r="H43" s="46"/>
      <c r="I43" s="46"/>
    </row>
    <row r="44" spans="1:9" s="43" customFormat="1" ht="12.75" x14ac:dyDescent="0.2">
      <c r="A44" s="183">
        <v>44309</v>
      </c>
      <c r="B44" s="283" t="s">
        <v>143</v>
      </c>
      <c r="C44" s="283"/>
      <c r="D44" s="283"/>
      <c r="E44" s="283"/>
      <c r="F44" s="283"/>
      <c r="G44" s="45"/>
      <c r="H44" s="46">
        <v>3200</v>
      </c>
      <c r="I44" s="46"/>
    </row>
    <row r="45" spans="1:9" s="43" customFormat="1" ht="12.75" x14ac:dyDescent="0.2">
      <c r="A45" s="44"/>
      <c r="B45" s="277" t="s">
        <v>126</v>
      </c>
      <c r="C45" s="277"/>
      <c r="D45" s="277"/>
      <c r="E45" s="277"/>
      <c r="F45" s="277"/>
      <c r="G45" s="45"/>
      <c r="H45" s="46"/>
      <c r="I45" s="46">
        <v>3200</v>
      </c>
    </row>
    <row r="46" spans="1:9" s="43" customFormat="1" ht="12.75" x14ac:dyDescent="0.2">
      <c r="A46" s="44"/>
      <c r="B46" s="277" t="s">
        <v>144</v>
      </c>
      <c r="C46" s="277"/>
      <c r="D46" s="277"/>
      <c r="E46" s="277"/>
      <c r="F46" s="277"/>
      <c r="G46" s="45"/>
      <c r="H46" s="46"/>
      <c r="I46" s="46"/>
    </row>
    <row r="47" spans="1:9" s="43" customFormat="1" ht="12.75" x14ac:dyDescent="0.2">
      <c r="A47" s="44"/>
      <c r="B47" s="278"/>
      <c r="C47" s="278"/>
      <c r="D47" s="278"/>
      <c r="E47" s="278"/>
      <c r="F47" s="278"/>
      <c r="G47" s="45"/>
      <c r="H47" s="46"/>
      <c r="I47" s="46"/>
    </row>
    <row r="48" spans="1:9" s="43" customFormat="1" ht="12.75" x14ac:dyDescent="0.2">
      <c r="A48" s="183">
        <v>44311</v>
      </c>
      <c r="B48" s="283" t="s">
        <v>126</v>
      </c>
      <c r="C48" s="283"/>
      <c r="D48" s="283"/>
      <c r="E48" s="283"/>
      <c r="F48" s="283"/>
      <c r="G48" s="45"/>
      <c r="H48" s="46">
        <v>15000</v>
      </c>
      <c r="I48" s="46"/>
    </row>
    <row r="49" spans="1:9" s="43" customFormat="1" ht="12.75" x14ac:dyDescent="0.2">
      <c r="A49" s="44"/>
      <c r="B49" s="277" t="s">
        <v>129</v>
      </c>
      <c r="C49" s="277"/>
      <c r="D49" s="277"/>
      <c r="E49" s="277"/>
      <c r="F49" s="277"/>
      <c r="G49" s="45"/>
      <c r="H49" s="46"/>
      <c r="I49" s="46">
        <v>15000</v>
      </c>
    </row>
    <row r="50" spans="1:9" s="43" customFormat="1" ht="12.75" x14ac:dyDescent="0.2">
      <c r="A50" s="44"/>
      <c r="B50" s="287" t="s">
        <v>145</v>
      </c>
      <c r="C50" s="288"/>
      <c r="D50" s="288"/>
      <c r="E50" s="288"/>
      <c r="F50" s="289"/>
      <c r="G50" s="45"/>
      <c r="H50" s="46"/>
      <c r="I50" s="46"/>
    </row>
    <row r="51" spans="1:9" s="43" customFormat="1" ht="12.75" x14ac:dyDescent="0.2">
      <c r="A51" s="44"/>
      <c r="B51" s="278"/>
      <c r="C51" s="278"/>
      <c r="D51" s="278"/>
      <c r="E51" s="278"/>
      <c r="F51" s="278"/>
      <c r="G51" s="45"/>
      <c r="H51" s="46"/>
      <c r="I51" s="46"/>
    </row>
    <row r="52" spans="1:9" s="43" customFormat="1" ht="12.75" x14ac:dyDescent="0.2">
      <c r="A52" s="183">
        <v>44313</v>
      </c>
      <c r="B52" s="293" t="s">
        <v>126</v>
      </c>
      <c r="C52" s="293"/>
      <c r="D52" s="293"/>
      <c r="E52" s="293"/>
      <c r="F52" s="293"/>
      <c r="G52" s="45"/>
      <c r="H52" s="46">
        <v>30000</v>
      </c>
      <c r="I52" s="46"/>
    </row>
    <row r="53" spans="1:9" s="43" customFormat="1" ht="12.75" x14ac:dyDescent="0.2">
      <c r="A53" s="44"/>
      <c r="B53" s="287" t="s">
        <v>165</v>
      </c>
      <c r="C53" s="288"/>
      <c r="D53" s="288"/>
      <c r="E53" s="288"/>
      <c r="F53" s="289"/>
      <c r="G53" s="45"/>
      <c r="H53" s="46"/>
      <c r="I53" s="46">
        <v>30000</v>
      </c>
    </row>
    <row r="54" spans="1:9" s="43" customFormat="1" ht="12.75" x14ac:dyDescent="0.2">
      <c r="A54" s="44"/>
      <c r="B54" s="294" t="s">
        <v>148</v>
      </c>
      <c r="C54" s="294"/>
      <c r="D54" s="294"/>
      <c r="E54" s="294"/>
      <c r="F54" s="294"/>
      <c r="G54" s="45"/>
      <c r="H54" s="46"/>
      <c r="I54" s="46"/>
    </row>
    <row r="55" spans="1:9" s="43" customFormat="1" ht="12.75" x14ac:dyDescent="0.2">
      <c r="A55" s="44"/>
      <c r="B55" s="287"/>
      <c r="C55" s="288"/>
      <c r="D55" s="288"/>
      <c r="E55" s="288"/>
      <c r="F55" s="289"/>
      <c r="G55" s="45"/>
      <c r="H55" s="46"/>
      <c r="I55" s="46"/>
    </row>
    <row r="56" spans="1:9" s="43" customFormat="1" ht="12.75" x14ac:dyDescent="0.2">
      <c r="A56" s="183">
        <v>44314</v>
      </c>
      <c r="B56" s="278" t="s">
        <v>149</v>
      </c>
      <c r="C56" s="278"/>
      <c r="D56" s="278"/>
      <c r="E56" s="278"/>
      <c r="F56" s="278"/>
      <c r="G56" s="45"/>
      <c r="H56" s="46">
        <v>3000</v>
      </c>
      <c r="I56" s="46"/>
    </row>
    <row r="57" spans="1:9" s="43" customFormat="1" ht="12.75" x14ac:dyDescent="0.2">
      <c r="A57" s="44"/>
      <c r="B57" s="290" t="s">
        <v>126</v>
      </c>
      <c r="C57" s="291"/>
      <c r="D57" s="291"/>
      <c r="E57" s="291"/>
      <c r="F57" s="292"/>
      <c r="G57" s="45"/>
      <c r="H57" s="46"/>
      <c r="I57" s="46">
        <v>3000</v>
      </c>
    </row>
    <row r="58" spans="1:9" s="43" customFormat="1" ht="12.75" x14ac:dyDescent="0.2">
      <c r="A58" s="44"/>
      <c r="B58" s="278" t="s">
        <v>150</v>
      </c>
      <c r="C58" s="278"/>
      <c r="D58" s="278"/>
      <c r="E58" s="278"/>
      <c r="F58" s="278"/>
      <c r="G58" s="45"/>
      <c r="H58" s="46"/>
      <c r="I58" s="46"/>
    </row>
    <row r="59" spans="1:9" s="43" customFormat="1" ht="12.75" x14ac:dyDescent="0.2">
      <c r="A59" s="44"/>
      <c r="B59" s="277"/>
      <c r="C59" s="277"/>
      <c r="D59" s="277"/>
      <c r="E59" s="277"/>
      <c r="F59" s="277"/>
      <c r="G59" s="45"/>
      <c r="H59" s="46"/>
      <c r="I59" s="46"/>
    </row>
    <row r="60" spans="1:9" s="43" customFormat="1" ht="12.75" x14ac:dyDescent="0.2">
      <c r="A60" s="183">
        <v>44315</v>
      </c>
      <c r="B60" s="278" t="s">
        <v>151</v>
      </c>
      <c r="C60" s="278"/>
      <c r="D60" s="278"/>
      <c r="E60" s="278"/>
      <c r="F60" s="278"/>
      <c r="G60" s="45"/>
      <c r="H60" s="46">
        <v>2500</v>
      </c>
      <c r="I60" s="46"/>
    </row>
    <row r="61" spans="1:9" s="43" customFormat="1" ht="12.75" x14ac:dyDescent="0.2">
      <c r="A61" s="44"/>
      <c r="B61" s="279" t="s">
        <v>126</v>
      </c>
      <c r="C61" s="279"/>
      <c r="D61" s="279"/>
      <c r="E61" s="279"/>
      <c r="F61" s="279"/>
      <c r="G61" s="45"/>
      <c r="H61" s="46"/>
      <c r="I61" s="46">
        <v>2500</v>
      </c>
    </row>
    <row r="62" spans="1:9" s="43" customFormat="1" ht="12.75" x14ac:dyDescent="0.2">
      <c r="A62" s="44"/>
      <c r="B62" s="277" t="s">
        <v>152</v>
      </c>
      <c r="C62" s="277"/>
      <c r="D62" s="277"/>
      <c r="E62" s="277"/>
      <c r="F62" s="277"/>
      <c r="G62" s="45"/>
      <c r="H62" s="46"/>
      <c r="I62" s="46"/>
    </row>
    <row r="63" spans="1:9" s="43" customFormat="1" ht="12.75" x14ac:dyDescent="0.2">
      <c r="A63" s="44"/>
      <c r="B63" s="287"/>
      <c r="C63" s="288"/>
      <c r="D63" s="288"/>
      <c r="E63" s="288"/>
      <c r="F63" s="289"/>
      <c r="G63" s="45"/>
      <c r="H63" s="46"/>
      <c r="I63" s="46"/>
    </row>
    <row r="64" spans="1:9" s="43" customFormat="1" ht="12.75" x14ac:dyDescent="0.2">
      <c r="A64" s="183">
        <v>44316</v>
      </c>
      <c r="B64" s="278" t="s">
        <v>147</v>
      </c>
      <c r="C64" s="278"/>
      <c r="D64" s="278"/>
      <c r="E64" s="278"/>
      <c r="F64" s="278"/>
      <c r="G64" s="45"/>
      <c r="H64" s="46">
        <v>3500</v>
      </c>
      <c r="I64" s="46"/>
    </row>
    <row r="65" spans="1:9" s="43" customFormat="1" ht="12.75" x14ac:dyDescent="0.2">
      <c r="A65" s="44"/>
      <c r="B65" s="293" t="s">
        <v>153</v>
      </c>
      <c r="C65" s="293"/>
      <c r="D65" s="293"/>
      <c r="E65" s="293"/>
      <c r="F65" s="293"/>
      <c r="G65" s="45"/>
      <c r="H65" s="46"/>
      <c r="I65" s="46">
        <v>3500</v>
      </c>
    </row>
    <row r="66" spans="1:9" s="43" customFormat="1" ht="12.75" x14ac:dyDescent="0.2">
      <c r="A66" s="44"/>
      <c r="B66" s="290"/>
      <c r="C66" s="291"/>
      <c r="D66" s="291"/>
      <c r="E66" s="291"/>
      <c r="F66" s="292"/>
      <c r="G66" s="45"/>
      <c r="H66" s="46"/>
      <c r="I66" s="46"/>
    </row>
    <row r="67" spans="1:9" s="43" customFormat="1" ht="12.75" x14ac:dyDescent="0.2">
      <c r="A67" s="183">
        <v>44316</v>
      </c>
      <c r="B67" s="294" t="s">
        <v>154</v>
      </c>
      <c r="C67" s="294"/>
      <c r="D67" s="294"/>
      <c r="E67" s="294"/>
      <c r="F67" s="294"/>
      <c r="G67" s="45"/>
      <c r="H67" s="46">
        <v>50</v>
      </c>
      <c r="I67" s="46"/>
    </row>
    <row r="68" spans="1:9" s="43" customFormat="1" ht="12.75" x14ac:dyDescent="0.2">
      <c r="A68" s="44"/>
      <c r="B68" s="278" t="s">
        <v>155</v>
      </c>
      <c r="C68" s="278"/>
      <c r="D68" s="278"/>
      <c r="E68" s="278"/>
      <c r="F68" s="278"/>
      <c r="G68" s="45"/>
      <c r="H68" s="46"/>
      <c r="I68" s="46">
        <v>50</v>
      </c>
    </row>
    <row r="69" spans="1:9" s="43" customFormat="1" ht="12.75" x14ac:dyDescent="0.2">
      <c r="A69" s="44"/>
      <c r="B69" s="290"/>
      <c r="C69" s="291"/>
      <c r="D69" s="291"/>
      <c r="E69" s="291"/>
      <c r="F69" s="292"/>
      <c r="G69" s="45"/>
      <c r="H69" s="46"/>
      <c r="I69" s="46"/>
    </row>
    <row r="70" spans="1:9" x14ac:dyDescent="0.25">
      <c r="H70" s="121"/>
      <c r="I70" s="121"/>
    </row>
  </sheetData>
  <mergeCells count="68">
    <mergeCell ref="B51:F51"/>
    <mergeCell ref="B52:F52"/>
    <mergeCell ref="B53:F53"/>
    <mergeCell ref="B54:F54"/>
    <mergeCell ref="B56:F56"/>
    <mergeCell ref="B55:F55"/>
    <mergeCell ref="B67:F67"/>
    <mergeCell ref="B68:F68"/>
    <mergeCell ref="B69:F69"/>
    <mergeCell ref="B62:F62"/>
    <mergeCell ref="B63:F63"/>
    <mergeCell ref="B64:F64"/>
    <mergeCell ref="B65:F65"/>
    <mergeCell ref="B66:F66"/>
    <mergeCell ref="B59:F59"/>
    <mergeCell ref="B60:F60"/>
    <mergeCell ref="B61:F61"/>
    <mergeCell ref="B4:F4"/>
    <mergeCell ref="B11:F11"/>
    <mergeCell ref="B35:F35"/>
    <mergeCell ref="B36:F36"/>
    <mergeCell ref="B8:F8"/>
    <mergeCell ref="B9:F9"/>
    <mergeCell ref="B10:F10"/>
    <mergeCell ref="B33:F33"/>
    <mergeCell ref="B34:F34"/>
    <mergeCell ref="B57:F57"/>
    <mergeCell ref="B58:F58"/>
    <mergeCell ref="B13:F13"/>
    <mergeCell ref="B14:F14"/>
    <mergeCell ref="B26:F26"/>
    <mergeCell ref="B50:F50"/>
    <mergeCell ref="B20:F20"/>
    <mergeCell ref="B27:F27"/>
    <mergeCell ref="B28:F28"/>
    <mergeCell ref="B21:F21"/>
    <mergeCell ref="B22:F22"/>
    <mergeCell ref="B23:F23"/>
    <mergeCell ref="B24:F24"/>
    <mergeCell ref="B25:F25"/>
    <mergeCell ref="B47:F47"/>
    <mergeCell ref="B48:F48"/>
    <mergeCell ref="B49:F49"/>
    <mergeCell ref="B43:F43"/>
    <mergeCell ref="B44:F44"/>
    <mergeCell ref="B37:F37"/>
    <mergeCell ref="B38:F38"/>
    <mergeCell ref="B39:F39"/>
    <mergeCell ref="B46:F46"/>
    <mergeCell ref="B29:F29"/>
    <mergeCell ref="B30:F30"/>
    <mergeCell ref="B31:F31"/>
    <mergeCell ref="B32:F32"/>
    <mergeCell ref="B45:F45"/>
    <mergeCell ref="B40:F40"/>
    <mergeCell ref="B41:F41"/>
    <mergeCell ref="B42:F42"/>
    <mergeCell ref="B2:F2"/>
    <mergeCell ref="B17:F17"/>
    <mergeCell ref="B18:F18"/>
    <mergeCell ref="B19:F19"/>
    <mergeCell ref="B16:F16"/>
    <mergeCell ref="B5:F5"/>
    <mergeCell ref="B6:F6"/>
    <mergeCell ref="B7:F7"/>
    <mergeCell ref="B3:F3"/>
    <mergeCell ref="B12:F12"/>
    <mergeCell ref="B15:F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topLeftCell="A25" zoomScaleNormal="100" workbookViewId="0">
      <selection activeCell="F20" sqref="F20"/>
    </sheetView>
  </sheetViews>
  <sheetFormatPr defaultColWidth="9.140625" defaultRowHeight="15" x14ac:dyDescent="0.25"/>
  <cols>
    <col min="1" max="4" width="9.140625" style="49"/>
    <col min="5" max="5" width="5.7109375" style="49" customWidth="1"/>
    <col min="6" max="8" width="9.140625" style="49"/>
    <col min="9" max="9" width="6.140625" style="49" customWidth="1"/>
    <col min="10" max="16384" width="9.140625" style="49"/>
  </cols>
  <sheetData>
    <row r="1" spans="1:13" x14ac:dyDescent="0.25">
      <c r="A1" s="169" t="s">
        <v>122</v>
      </c>
    </row>
    <row r="2" spans="1:13" x14ac:dyDescent="0.25">
      <c r="A2" s="169"/>
    </row>
    <row r="3" spans="1:13" ht="15" customHeight="1" x14ac:dyDescent="0.25">
      <c r="A3" s="164" t="s">
        <v>48</v>
      </c>
      <c r="B3" s="304" t="str">
        <f>'Case Study'!A26</f>
        <v>Cash</v>
      </c>
      <c r="C3" s="305"/>
      <c r="D3" s="305"/>
      <c r="E3" s="305"/>
      <c r="F3" s="305"/>
      <c r="G3" s="306"/>
      <c r="H3" s="42" t="s">
        <v>49</v>
      </c>
      <c r="I3" s="42">
        <f>'Case Study'!D26</f>
        <v>101</v>
      </c>
      <c r="J3" s="171" t="s">
        <v>78</v>
      </c>
      <c r="K3" s="170"/>
      <c r="L3" s="170"/>
      <c r="M3" s="170"/>
    </row>
    <row r="4" spans="1:13" x14ac:dyDescent="0.25">
      <c r="A4" s="42" t="s">
        <v>24</v>
      </c>
      <c r="B4" s="303" t="s">
        <v>50</v>
      </c>
      <c r="C4" s="303"/>
      <c r="D4" s="303"/>
      <c r="E4" s="42" t="s">
        <v>26</v>
      </c>
      <c r="F4" s="42" t="s">
        <v>33</v>
      </c>
      <c r="G4" s="42" t="s">
        <v>34</v>
      </c>
      <c r="H4" s="154" t="s">
        <v>51</v>
      </c>
      <c r="I4" s="154" t="s">
        <v>119</v>
      </c>
      <c r="J4" s="170"/>
      <c r="K4" s="170"/>
      <c r="L4" s="170"/>
      <c r="M4" s="170"/>
    </row>
    <row r="5" spans="1:13" x14ac:dyDescent="0.25">
      <c r="A5" s="44">
        <f>Journal!A4</f>
        <v>2020</v>
      </c>
      <c r="B5" s="307" t="s">
        <v>52</v>
      </c>
      <c r="C5" s="308"/>
      <c r="D5" s="309"/>
      <c r="E5" s="163"/>
      <c r="F5" s="161">
        <v>12450</v>
      </c>
      <c r="G5" s="47"/>
      <c r="H5" s="129"/>
      <c r="I5" s="162"/>
      <c r="J5" s="170"/>
      <c r="K5" s="170"/>
      <c r="L5" s="170"/>
      <c r="M5" s="170"/>
    </row>
    <row r="6" spans="1:13" x14ac:dyDescent="0.25">
      <c r="A6" s="182">
        <v>36982</v>
      </c>
      <c r="B6" s="307" t="s">
        <v>125</v>
      </c>
      <c r="C6" s="308"/>
      <c r="D6" s="309"/>
      <c r="E6" s="68"/>
      <c r="F6" s="129"/>
      <c r="G6" s="129">
        <v>7200</v>
      </c>
      <c r="H6" s="140"/>
      <c r="I6" s="141"/>
      <c r="J6" s="170"/>
      <c r="K6" s="170"/>
      <c r="L6" s="170"/>
      <c r="M6" s="170"/>
    </row>
    <row r="7" spans="1:13" x14ac:dyDescent="0.25">
      <c r="A7" s="181">
        <v>38443</v>
      </c>
      <c r="B7" s="287" t="s">
        <v>164</v>
      </c>
      <c r="C7" s="288"/>
      <c r="D7" s="289"/>
      <c r="E7" s="68"/>
      <c r="F7" s="129"/>
      <c r="G7" s="129">
        <v>2100</v>
      </c>
      <c r="H7" s="140"/>
      <c r="I7" s="141"/>
      <c r="J7" s="170"/>
      <c r="K7" s="170"/>
      <c r="L7" s="170"/>
      <c r="M7" s="170"/>
    </row>
    <row r="8" spans="1:13" x14ac:dyDescent="0.25">
      <c r="A8" s="187">
        <v>40634</v>
      </c>
      <c r="B8" s="287" t="s">
        <v>133</v>
      </c>
      <c r="C8" s="288"/>
      <c r="D8" s="289"/>
      <c r="E8" s="68"/>
      <c r="F8" s="143"/>
      <c r="G8" s="129">
        <v>8800</v>
      </c>
      <c r="H8" s="140"/>
      <c r="I8" s="70"/>
      <c r="J8" s="43"/>
      <c r="K8" s="43"/>
    </row>
    <row r="9" spans="1:13" x14ac:dyDescent="0.25">
      <c r="A9" s="181">
        <v>42095</v>
      </c>
      <c r="B9" s="287" t="s">
        <v>168</v>
      </c>
      <c r="C9" s="288"/>
      <c r="D9" s="289"/>
      <c r="E9" s="68"/>
      <c r="F9" s="96"/>
      <c r="G9" s="129">
        <v>8200</v>
      </c>
      <c r="H9" s="140"/>
      <c r="I9" s="70"/>
      <c r="J9" s="43"/>
      <c r="K9" s="43"/>
    </row>
    <row r="10" spans="1:13" x14ac:dyDescent="0.25">
      <c r="A10" s="181">
        <v>42461</v>
      </c>
      <c r="B10" s="287" t="s">
        <v>170</v>
      </c>
      <c r="C10" s="288"/>
      <c r="D10" s="289"/>
      <c r="E10" s="68"/>
      <c r="F10" s="96"/>
      <c r="G10" s="129">
        <v>9000</v>
      </c>
      <c r="H10" s="140"/>
      <c r="I10" s="70"/>
      <c r="J10" s="43"/>
      <c r="K10" s="43"/>
    </row>
    <row r="11" spans="1:13" x14ac:dyDescent="0.25">
      <c r="A11" s="181">
        <v>43191</v>
      </c>
      <c r="B11" s="287" t="s">
        <v>139</v>
      </c>
      <c r="C11" s="288"/>
      <c r="D11" s="289"/>
      <c r="E11" s="68"/>
      <c r="F11" s="96">
        <v>3210</v>
      </c>
      <c r="G11" s="143"/>
      <c r="H11" s="140"/>
      <c r="I11" s="70"/>
      <c r="J11" s="43"/>
      <c r="K11" s="43"/>
    </row>
    <row r="12" spans="1:13" x14ac:dyDescent="0.25">
      <c r="A12" s="181">
        <v>43922</v>
      </c>
      <c r="B12" s="287" t="s">
        <v>141</v>
      </c>
      <c r="C12" s="288"/>
      <c r="D12" s="289"/>
      <c r="E12" s="68"/>
      <c r="F12" s="96"/>
      <c r="G12" s="129">
        <v>1710</v>
      </c>
      <c r="H12" s="140"/>
      <c r="I12" s="70"/>
      <c r="J12" s="43"/>
      <c r="K12" s="43"/>
    </row>
    <row r="13" spans="1:13" x14ac:dyDescent="0.25">
      <c r="A13" s="181">
        <v>45017</v>
      </c>
      <c r="B13" s="287" t="s">
        <v>172</v>
      </c>
      <c r="C13" s="288"/>
      <c r="D13" s="289"/>
      <c r="E13" s="68"/>
      <c r="F13" s="96"/>
      <c r="G13" s="129">
        <v>3200</v>
      </c>
      <c r="H13" s="140"/>
      <c r="I13" s="70"/>
      <c r="J13" s="43"/>
      <c r="K13" s="122">
        <f>H5+H23+H35-H42-H50-H67-H73-H78-H84</f>
        <v>0</v>
      </c>
    </row>
    <row r="14" spans="1:13" x14ac:dyDescent="0.25">
      <c r="A14" s="181">
        <v>46478</v>
      </c>
      <c r="B14" s="287" t="s">
        <v>167</v>
      </c>
      <c r="C14" s="288"/>
      <c r="D14" s="289"/>
      <c r="E14" s="68"/>
      <c r="F14" s="96">
        <v>30000</v>
      </c>
      <c r="G14" s="129"/>
      <c r="H14" s="140"/>
      <c r="I14" s="70"/>
      <c r="J14" s="43"/>
      <c r="K14" s="43"/>
    </row>
    <row r="15" spans="1:13" x14ac:dyDescent="0.25">
      <c r="A15" s="181">
        <v>46844</v>
      </c>
      <c r="B15" s="287" t="s">
        <v>173</v>
      </c>
      <c r="C15" s="288"/>
      <c r="D15" s="289"/>
      <c r="E15" s="68"/>
      <c r="F15" s="96"/>
      <c r="G15" s="129">
        <v>3000</v>
      </c>
      <c r="H15" s="140"/>
      <c r="I15" s="70"/>
      <c r="J15" s="43"/>
      <c r="K15" s="43"/>
    </row>
    <row r="16" spans="1:13" x14ac:dyDescent="0.25">
      <c r="A16" s="187">
        <v>47209</v>
      </c>
      <c r="B16" s="287" t="s">
        <v>174</v>
      </c>
      <c r="C16" s="288"/>
      <c r="D16" s="289"/>
      <c r="E16" s="68"/>
      <c r="F16" s="96"/>
      <c r="G16" s="129">
        <v>2500</v>
      </c>
      <c r="H16" s="140"/>
      <c r="I16" s="70"/>
      <c r="J16" s="43"/>
      <c r="K16" s="43"/>
    </row>
    <row r="17" spans="1:11" x14ac:dyDescent="0.25">
      <c r="A17" s="181">
        <v>11049</v>
      </c>
      <c r="B17" s="287" t="s">
        <v>175</v>
      </c>
      <c r="C17" s="288"/>
      <c r="D17" s="289"/>
      <c r="E17" s="68"/>
      <c r="F17" s="129">
        <v>3500</v>
      </c>
      <c r="G17" s="143"/>
      <c r="H17" s="140"/>
      <c r="I17" s="70"/>
      <c r="J17" s="43"/>
      <c r="K17" s="43"/>
    </row>
    <row r="18" spans="1:11" x14ac:dyDescent="0.25">
      <c r="A18" s="44"/>
      <c r="B18" s="287"/>
      <c r="C18" s="288"/>
      <c r="D18" s="289"/>
      <c r="E18" s="68"/>
      <c r="F18" s="96"/>
      <c r="G18" s="129"/>
      <c r="H18" s="140">
        <v>3450</v>
      </c>
      <c r="I18" s="70" t="s">
        <v>33</v>
      </c>
      <c r="J18" s="43"/>
      <c r="K18" s="43"/>
    </row>
    <row r="19" spans="1:11" x14ac:dyDescent="0.25">
      <c r="A19" s="44"/>
      <c r="B19" s="287"/>
      <c r="C19" s="288"/>
      <c r="D19" s="289"/>
      <c r="E19" s="68"/>
      <c r="F19" s="96"/>
      <c r="G19" s="129"/>
      <c r="H19" s="140"/>
      <c r="I19" s="70"/>
      <c r="J19" s="43"/>
      <c r="K19" s="43"/>
    </row>
    <row r="20" spans="1:11" x14ac:dyDescent="0.25">
      <c r="A20" s="72"/>
      <c r="B20" s="73"/>
      <c r="C20" s="73"/>
      <c r="D20" s="73"/>
      <c r="E20" s="74"/>
      <c r="F20" s="75"/>
      <c r="G20" s="76"/>
      <c r="H20" s="77"/>
      <c r="I20" s="78"/>
      <c r="J20" s="43"/>
      <c r="K20" s="43"/>
    </row>
    <row r="21" spans="1:11" x14ac:dyDescent="0.25">
      <c r="A21" s="58" t="s">
        <v>48</v>
      </c>
      <c r="B21" s="16" t="str">
        <f>'Case Study'!A27</f>
        <v xml:space="preserve">Accounts Receivable </v>
      </c>
      <c r="C21" s="16"/>
      <c r="D21" s="16"/>
      <c r="E21" s="16"/>
      <c r="F21" s="59"/>
      <c r="G21" s="45"/>
      <c r="H21" s="60" t="s">
        <v>49</v>
      </c>
      <c r="I21" s="61">
        <f>'Case Study'!D27</f>
        <v>105</v>
      </c>
      <c r="J21" s="43"/>
      <c r="K21" s="43"/>
    </row>
    <row r="22" spans="1:11" x14ac:dyDescent="0.25">
      <c r="A22" s="42" t="s">
        <v>24</v>
      </c>
      <c r="B22" s="310" t="s">
        <v>50</v>
      </c>
      <c r="C22" s="311"/>
      <c r="D22" s="312"/>
      <c r="E22" s="42" t="s">
        <v>26</v>
      </c>
      <c r="F22" s="42" t="s">
        <v>33</v>
      </c>
      <c r="G22" s="42" t="s">
        <v>34</v>
      </c>
      <c r="H22" s="145" t="s">
        <v>51</v>
      </c>
      <c r="I22" s="145" t="s">
        <v>119</v>
      </c>
      <c r="J22" s="43"/>
      <c r="K22" s="43"/>
    </row>
    <row r="23" spans="1:11" x14ac:dyDescent="0.25">
      <c r="A23" s="44">
        <f>A5</f>
        <v>2020</v>
      </c>
      <c r="B23" s="287" t="s">
        <v>52</v>
      </c>
      <c r="C23" s="288"/>
      <c r="D23" s="289"/>
      <c r="E23" s="65"/>
      <c r="F23" s="45">
        <v>6420</v>
      </c>
      <c r="G23" s="66"/>
      <c r="H23" s="129"/>
      <c r="I23" s="26"/>
      <c r="J23" s="43"/>
      <c r="K23" s="43"/>
    </row>
    <row r="24" spans="1:11" x14ac:dyDescent="0.25">
      <c r="A24" s="187">
        <v>38808</v>
      </c>
      <c r="B24" s="307" t="s">
        <v>167</v>
      </c>
      <c r="C24" s="308"/>
      <c r="D24" s="309"/>
      <c r="E24" s="44"/>
      <c r="F24" s="46">
        <v>15000</v>
      </c>
      <c r="G24" s="66"/>
      <c r="H24" s="129"/>
      <c r="I24" s="26"/>
      <c r="J24" s="43"/>
      <c r="K24" s="43"/>
    </row>
    <row r="25" spans="1:11" x14ac:dyDescent="0.25">
      <c r="A25" s="181">
        <v>43191</v>
      </c>
      <c r="B25" s="298" t="s">
        <v>126</v>
      </c>
      <c r="C25" s="298"/>
      <c r="D25" s="298"/>
      <c r="E25" s="68"/>
      <c r="F25" s="97"/>
      <c r="G25" s="129">
        <v>3210</v>
      </c>
      <c r="H25" s="140">
        <v>18210</v>
      </c>
      <c r="I25" s="141" t="s">
        <v>33</v>
      </c>
      <c r="J25" s="43"/>
      <c r="K25" s="43"/>
    </row>
    <row r="26" spans="1:11" x14ac:dyDescent="0.25">
      <c r="A26" s="299"/>
      <c r="B26" s="299"/>
      <c r="C26" s="299"/>
      <c r="D26" s="299"/>
      <c r="E26" s="299"/>
      <c r="F26" s="299"/>
      <c r="G26" s="299"/>
      <c r="H26" s="299"/>
      <c r="I26" s="299"/>
      <c r="J26" s="43"/>
      <c r="K26" s="43"/>
    </row>
    <row r="27" spans="1:11" x14ac:dyDescent="0.25">
      <c r="A27" s="142" t="s">
        <v>48</v>
      </c>
      <c r="B27" s="300" t="str">
        <f>'Case Study'!A28</f>
        <v>Prepaid Insurance</v>
      </c>
      <c r="C27" s="301"/>
      <c r="D27" s="302"/>
      <c r="E27" s="142"/>
      <c r="F27" s="142"/>
      <c r="G27" s="45"/>
      <c r="H27" s="60" t="s">
        <v>49</v>
      </c>
      <c r="I27" s="61">
        <f>'Case Study'!D28</f>
        <v>110</v>
      </c>
      <c r="J27" s="43"/>
      <c r="K27" s="43"/>
    </row>
    <row r="28" spans="1:11" x14ac:dyDescent="0.25">
      <c r="A28" s="42" t="s">
        <v>24</v>
      </c>
      <c r="B28" s="310" t="s">
        <v>50</v>
      </c>
      <c r="C28" s="311"/>
      <c r="D28" s="312"/>
      <c r="E28" s="42" t="s">
        <v>26</v>
      </c>
      <c r="F28" s="42" t="s">
        <v>33</v>
      </c>
      <c r="G28" s="42" t="s">
        <v>34</v>
      </c>
      <c r="H28" s="145" t="s">
        <v>51</v>
      </c>
      <c r="I28" s="145" t="s">
        <v>119</v>
      </c>
      <c r="J28" s="43"/>
      <c r="K28" s="43"/>
    </row>
    <row r="29" spans="1:11" x14ac:dyDescent="0.25">
      <c r="A29" s="44">
        <f>A23</f>
        <v>2020</v>
      </c>
      <c r="B29" s="287"/>
      <c r="C29" s="288"/>
      <c r="D29" s="289"/>
      <c r="E29" s="65"/>
      <c r="F29" s="45"/>
      <c r="G29" s="66"/>
      <c r="H29" s="146" t="str">
        <f>'Case Study'!D14</f>
        <v xml:space="preserve"> </v>
      </c>
      <c r="I29" s="26" t="s">
        <v>78</v>
      </c>
      <c r="J29" s="43"/>
      <c r="K29" s="43"/>
    </row>
    <row r="30" spans="1:11" x14ac:dyDescent="0.25">
      <c r="A30" s="182">
        <v>36982</v>
      </c>
      <c r="B30" s="287" t="s">
        <v>126</v>
      </c>
      <c r="C30" s="288"/>
      <c r="D30" s="289"/>
      <c r="E30" s="68"/>
      <c r="F30" s="97">
        <v>7200</v>
      </c>
      <c r="G30" s="94"/>
      <c r="H30" s="140"/>
      <c r="I30" s="141"/>
      <c r="J30" s="43"/>
      <c r="K30" s="43"/>
    </row>
    <row r="31" spans="1:11" x14ac:dyDescent="0.25">
      <c r="A31" s="186">
        <v>44316</v>
      </c>
      <c r="B31" s="287" t="s">
        <v>157</v>
      </c>
      <c r="C31" s="288"/>
      <c r="D31" s="289"/>
      <c r="E31" s="68"/>
      <c r="F31" s="98"/>
      <c r="G31" s="99">
        <v>600</v>
      </c>
      <c r="H31" s="140">
        <v>6600</v>
      </c>
      <c r="I31" s="141" t="s">
        <v>33</v>
      </c>
      <c r="J31" s="43"/>
      <c r="K31" s="43"/>
    </row>
    <row r="32" spans="1:11" x14ac:dyDescent="0.25">
      <c r="A32" s="313"/>
      <c r="B32" s="313"/>
      <c r="C32" s="313"/>
      <c r="D32" s="313"/>
      <c r="E32" s="313"/>
      <c r="F32" s="313"/>
      <c r="G32" s="313"/>
      <c r="H32" s="313"/>
      <c r="I32" s="313"/>
      <c r="J32" s="43"/>
      <c r="K32" s="43"/>
    </row>
    <row r="33" spans="1:11" x14ac:dyDescent="0.25">
      <c r="A33" s="58" t="s">
        <v>48</v>
      </c>
      <c r="B33" s="301" t="str">
        <f>'Case Study'!A29</f>
        <v>Equipment</v>
      </c>
      <c r="C33" s="301"/>
      <c r="D33" s="301"/>
      <c r="E33" s="301"/>
      <c r="F33" s="301"/>
      <c r="G33" s="302"/>
      <c r="H33" s="60" t="s">
        <v>49</v>
      </c>
      <c r="I33" s="61">
        <f>'Case Study'!D29</f>
        <v>120</v>
      </c>
      <c r="J33" s="43"/>
      <c r="K33" s="43"/>
    </row>
    <row r="34" spans="1:11" x14ac:dyDescent="0.25">
      <c r="A34" s="42" t="s">
        <v>24</v>
      </c>
      <c r="B34" s="310" t="s">
        <v>50</v>
      </c>
      <c r="C34" s="311"/>
      <c r="D34" s="312"/>
      <c r="E34" s="42" t="s">
        <v>26</v>
      </c>
      <c r="F34" s="42" t="s">
        <v>33</v>
      </c>
      <c r="G34" s="42" t="s">
        <v>34</v>
      </c>
      <c r="H34" s="145" t="s">
        <v>51</v>
      </c>
      <c r="I34" s="145" t="s">
        <v>119</v>
      </c>
      <c r="J34" s="43"/>
      <c r="K34" s="43"/>
    </row>
    <row r="35" spans="1:11" x14ac:dyDescent="0.25">
      <c r="A35" s="44">
        <f>A29</f>
        <v>2020</v>
      </c>
      <c r="B35" s="63" t="s">
        <v>52</v>
      </c>
      <c r="C35" s="64"/>
      <c r="D35" s="64"/>
      <c r="E35" s="65"/>
      <c r="F35" s="45">
        <v>61000</v>
      </c>
      <c r="G35" s="52"/>
      <c r="H35" s="129"/>
      <c r="I35" s="26"/>
      <c r="J35" s="43"/>
      <c r="K35" s="43"/>
    </row>
    <row r="36" spans="1:11" x14ac:dyDescent="0.25">
      <c r="A36" s="181">
        <v>40634</v>
      </c>
      <c r="B36" s="63" t="s">
        <v>126</v>
      </c>
      <c r="C36" s="64"/>
      <c r="D36" s="64"/>
      <c r="E36" s="68"/>
      <c r="F36" s="96">
        <v>8800</v>
      </c>
      <c r="G36" s="100"/>
      <c r="H36" s="129"/>
      <c r="I36" s="26"/>
      <c r="J36" s="43"/>
      <c r="K36" s="43"/>
    </row>
    <row r="37" spans="1:11" x14ac:dyDescent="0.25">
      <c r="A37" s="181">
        <v>42461</v>
      </c>
      <c r="B37" s="63" t="s">
        <v>169</v>
      </c>
      <c r="C37" s="64"/>
      <c r="D37" s="64"/>
      <c r="E37" s="44"/>
      <c r="F37" s="96">
        <v>9000</v>
      </c>
      <c r="G37" s="52"/>
      <c r="H37" s="129"/>
      <c r="I37" s="26"/>
      <c r="J37" s="43"/>
      <c r="K37" s="43"/>
    </row>
    <row r="38" spans="1:11" x14ac:dyDescent="0.25">
      <c r="A38" s="45"/>
      <c r="B38" s="63"/>
      <c r="C38" s="64"/>
      <c r="D38" s="64"/>
      <c r="E38" s="65"/>
      <c r="F38" s="45"/>
      <c r="G38" s="52"/>
      <c r="H38" s="146">
        <v>78800</v>
      </c>
      <c r="I38" s="26" t="s">
        <v>33</v>
      </c>
      <c r="J38" s="43"/>
      <c r="K38" s="43"/>
    </row>
    <row r="39" spans="1:11" x14ac:dyDescent="0.25">
      <c r="A39" s="51"/>
      <c r="B39" s="43"/>
      <c r="C39" s="43"/>
      <c r="D39" s="43"/>
      <c r="E39" s="43"/>
      <c r="F39" s="43"/>
      <c r="G39" s="43"/>
      <c r="H39" s="43"/>
      <c r="I39" s="80"/>
      <c r="J39" s="43"/>
      <c r="K39" s="43"/>
    </row>
    <row r="40" spans="1:11" x14ac:dyDescent="0.25">
      <c r="A40" s="58" t="s">
        <v>48</v>
      </c>
      <c r="B40" s="16" t="str">
        <f>'Case Study'!A30</f>
        <v>Accumulated Depreciation</v>
      </c>
      <c r="C40" s="16"/>
      <c r="D40" s="16"/>
      <c r="E40" s="16"/>
      <c r="F40" s="59"/>
      <c r="G40" s="45"/>
      <c r="H40" s="60" t="s">
        <v>49</v>
      </c>
      <c r="I40" s="61">
        <f>'Case Study'!D30</f>
        <v>125</v>
      </c>
      <c r="J40" s="43"/>
      <c r="K40" s="43"/>
    </row>
    <row r="41" spans="1:11" x14ac:dyDescent="0.25">
      <c r="A41" s="42" t="s">
        <v>24</v>
      </c>
      <c r="B41" s="310" t="s">
        <v>50</v>
      </c>
      <c r="C41" s="311"/>
      <c r="D41" s="312"/>
      <c r="E41" s="42" t="s">
        <v>26</v>
      </c>
      <c r="F41" s="42" t="s">
        <v>33</v>
      </c>
      <c r="G41" s="42" t="s">
        <v>34</v>
      </c>
      <c r="H41" s="145" t="s">
        <v>51</v>
      </c>
      <c r="I41" s="145" t="s">
        <v>119</v>
      </c>
      <c r="J41" s="43"/>
      <c r="K41" s="43"/>
    </row>
    <row r="42" spans="1:11" x14ac:dyDescent="0.25">
      <c r="A42" s="44">
        <f>A35</f>
        <v>2020</v>
      </c>
      <c r="B42" s="63" t="s">
        <v>52</v>
      </c>
      <c r="C42" s="64"/>
      <c r="D42" s="64"/>
      <c r="E42" s="65"/>
      <c r="F42" s="96">
        <v>-7700</v>
      </c>
      <c r="G42" s="100"/>
      <c r="H42" s="129"/>
      <c r="I42" s="26"/>
      <c r="J42" s="43"/>
      <c r="K42" s="43"/>
    </row>
    <row r="43" spans="1:11" x14ac:dyDescent="0.25">
      <c r="A43" s="186">
        <v>44316</v>
      </c>
      <c r="B43" s="81" t="s">
        <v>160</v>
      </c>
      <c r="C43" s="82"/>
      <c r="D43" s="82"/>
      <c r="E43" s="68"/>
      <c r="F43" s="98"/>
      <c r="G43" s="101">
        <v>500</v>
      </c>
      <c r="H43" s="147">
        <v>-8200</v>
      </c>
      <c r="I43" s="148" t="s">
        <v>33</v>
      </c>
      <c r="J43" s="43"/>
      <c r="K43" s="43"/>
    </row>
    <row r="44" spans="1:11" x14ac:dyDescent="0.25">
      <c r="A44" s="173"/>
      <c r="B44" s="174"/>
      <c r="C44" s="174"/>
      <c r="D44" s="174"/>
      <c r="E44" s="74"/>
      <c r="F44" s="175"/>
      <c r="G44" s="175"/>
      <c r="H44" s="176"/>
      <c r="I44" s="177"/>
      <c r="J44" s="43"/>
      <c r="K44" s="43"/>
    </row>
    <row r="45" spans="1:11" x14ac:dyDescent="0.25">
      <c r="A45" s="173"/>
      <c r="B45" s="174"/>
      <c r="C45" s="174"/>
      <c r="D45" s="174"/>
      <c r="E45" s="74"/>
      <c r="F45" s="175"/>
      <c r="G45" s="175"/>
      <c r="H45" s="176"/>
      <c r="I45" s="177"/>
      <c r="J45" s="43"/>
      <c r="K45" s="43"/>
    </row>
    <row r="46" spans="1:11" x14ac:dyDescent="0.25">
      <c r="A46" s="173"/>
      <c r="B46" s="174"/>
      <c r="C46" s="174"/>
      <c r="D46" s="174"/>
      <c r="E46" s="74"/>
      <c r="F46" s="175"/>
      <c r="G46" s="175"/>
      <c r="H46" s="176"/>
      <c r="I46" s="177"/>
      <c r="J46" s="43"/>
      <c r="K46" s="43"/>
    </row>
    <row r="47" spans="1:11" x14ac:dyDescent="0.25">
      <c r="A47" s="173"/>
      <c r="B47" s="174"/>
      <c r="C47" s="174"/>
      <c r="D47" s="174"/>
      <c r="E47" s="74"/>
      <c r="F47" s="175"/>
      <c r="G47" s="175"/>
      <c r="H47" s="176"/>
      <c r="I47" s="177"/>
      <c r="J47" s="43"/>
      <c r="K47" s="43"/>
    </row>
    <row r="48" spans="1:11" x14ac:dyDescent="0.25">
      <c r="A48" s="58" t="s">
        <v>48</v>
      </c>
      <c r="B48" s="16" t="str">
        <f>'Case Study'!A32</f>
        <v>Accounts Payable</v>
      </c>
      <c r="C48" s="16"/>
      <c r="D48" s="16"/>
      <c r="E48" s="16"/>
      <c r="F48" s="59"/>
      <c r="G48" s="45"/>
      <c r="H48" s="60" t="s">
        <v>49</v>
      </c>
      <c r="I48" s="61">
        <f>'Case Study'!D32</f>
        <v>200</v>
      </c>
      <c r="J48" s="43"/>
      <c r="K48" s="43"/>
    </row>
    <row r="49" spans="1:11" x14ac:dyDescent="0.25">
      <c r="A49" s="42" t="s">
        <v>24</v>
      </c>
      <c r="B49" s="310" t="s">
        <v>50</v>
      </c>
      <c r="C49" s="311"/>
      <c r="D49" s="312"/>
      <c r="E49" s="42" t="s">
        <v>26</v>
      </c>
      <c r="F49" s="42" t="s">
        <v>33</v>
      </c>
      <c r="G49" s="42" t="s">
        <v>34</v>
      </c>
      <c r="H49" s="145" t="s">
        <v>51</v>
      </c>
      <c r="I49" s="145" t="s">
        <v>119</v>
      </c>
      <c r="J49" s="43"/>
      <c r="K49" s="43"/>
    </row>
    <row r="50" spans="1:11" x14ac:dyDescent="0.25">
      <c r="A50" s="44">
        <f>A35</f>
        <v>2020</v>
      </c>
      <c r="B50" s="63" t="s">
        <v>52</v>
      </c>
      <c r="C50" s="64"/>
      <c r="D50" s="64"/>
      <c r="E50" s="65"/>
      <c r="F50" s="45"/>
      <c r="G50" s="52">
        <v>16400</v>
      </c>
      <c r="H50" s="129"/>
      <c r="I50" s="26"/>
      <c r="J50" s="43"/>
      <c r="K50" s="43"/>
    </row>
    <row r="51" spans="1:11" x14ac:dyDescent="0.25">
      <c r="A51" s="182">
        <v>39173</v>
      </c>
      <c r="B51" s="83" t="s">
        <v>171</v>
      </c>
      <c r="C51" s="84"/>
      <c r="D51" s="84"/>
      <c r="E51" s="68"/>
      <c r="F51" s="102"/>
      <c r="G51" s="95">
        <v>9200</v>
      </c>
      <c r="H51" s="140"/>
      <c r="I51" s="141"/>
      <c r="J51" s="43"/>
      <c r="K51" s="43"/>
    </row>
    <row r="52" spans="1:11" x14ac:dyDescent="0.25">
      <c r="A52" s="182">
        <v>42095</v>
      </c>
      <c r="B52" s="83" t="s">
        <v>171</v>
      </c>
      <c r="C52" s="84"/>
      <c r="D52" s="84"/>
      <c r="E52" s="68"/>
      <c r="F52" s="97">
        <v>8200</v>
      </c>
      <c r="G52" s="94"/>
      <c r="H52" s="140"/>
      <c r="I52" s="141"/>
      <c r="J52" s="43"/>
      <c r="K52" s="43"/>
    </row>
    <row r="53" spans="1:11" x14ac:dyDescent="0.25">
      <c r="A53" s="67"/>
      <c r="B53" s="83"/>
      <c r="C53" s="84"/>
      <c r="D53" s="84"/>
      <c r="E53" s="65"/>
      <c r="F53" s="79"/>
      <c r="G53" s="86"/>
      <c r="H53" s="149">
        <v>17400</v>
      </c>
      <c r="I53" s="141" t="s">
        <v>34</v>
      </c>
      <c r="J53" s="43"/>
      <c r="K53" s="43"/>
    </row>
    <row r="54" spans="1:11" x14ac:dyDescent="0.25">
      <c r="A54" s="51"/>
      <c r="B54" s="43"/>
      <c r="C54" s="43"/>
      <c r="D54" s="43"/>
      <c r="E54" s="43"/>
      <c r="F54" s="43"/>
      <c r="G54" s="43"/>
      <c r="H54" s="43"/>
      <c r="I54" s="80"/>
      <c r="J54" s="43"/>
      <c r="K54" s="43"/>
    </row>
    <row r="55" spans="1:11" x14ac:dyDescent="0.25">
      <c r="A55" s="58" t="s">
        <v>48</v>
      </c>
      <c r="B55" s="16" t="str">
        <f>'Case Study'!A33</f>
        <v>Bank Loan Interest Payable</v>
      </c>
      <c r="C55" s="16"/>
      <c r="D55" s="16"/>
      <c r="E55" s="16"/>
      <c r="F55" s="59"/>
      <c r="G55" s="45"/>
      <c r="H55" s="60" t="s">
        <v>49</v>
      </c>
      <c r="I55" s="61">
        <f>'Case Study'!D33</f>
        <v>205</v>
      </c>
      <c r="J55" s="43"/>
      <c r="K55" s="43"/>
    </row>
    <row r="56" spans="1:11" x14ac:dyDescent="0.25">
      <c r="A56" s="42" t="s">
        <v>24</v>
      </c>
      <c r="B56" s="310" t="s">
        <v>50</v>
      </c>
      <c r="C56" s="311"/>
      <c r="D56" s="312"/>
      <c r="E56" s="42" t="s">
        <v>26</v>
      </c>
      <c r="F56" s="42" t="s">
        <v>33</v>
      </c>
      <c r="G56" s="42" t="s">
        <v>34</v>
      </c>
      <c r="H56" s="145" t="s">
        <v>51</v>
      </c>
      <c r="I56" s="145" t="s">
        <v>119</v>
      </c>
      <c r="J56" s="43"/>
      <c r="K56" s="43"/>
    </row>
    <row r="57" spans="1:11" x14ac:dyDescent="0.25">
      <c r="A57" s="44">
        <f>A42</f>
        <v>2020</v>
      </c>
      <c r="B57" s="63" t="s">
        <v>176</v>
      </c>
      <c r="C57" s="64"/>
      <c r="D57" s="64"/>
      <c r="E57" s="65"/>
      <c r="F57" s="96"/>
      <c r="G57" s="100">
        <v>50</v>
      </c>
      <c r="H57" s="129" t="s">
        <v>78</v>
      </c>
      <c r="I57" s="26" t="s">
        <v>78</v>
      </c>
      <c r="J57" s="43"/>
      <c r="K57" s="43"/>
    </row>
    <row r="58" spans="1:11" x14ac:dyDescent="0.25">
      <c r="A58" s="67"/>
      <c r="B58" s="83"/>
      <c r="C58" s="84"/>
      <c r="D58" s="84"/>
      <c r="E58" s="68"/>
      <c r="F58" s="102"/>
      <c r="G58" s="94"/>
      <c r="H58" s="140">
        <v>50</v>
      </c>
      <c r="I58" s="141" t="s">
        <v>34</v>
      </c>
      <c r="J58" s="43"/>
      <c r="K58" s="43"/>
    </row>
    <row r="59" spans="1:11" x14ac:dyDescent="0.25">
      <c r="A59" s="43"/>
      <c r="B59" s="43"/>
      <c r="C59" s="43"/>
      <c r="D59" s="43"/>
      <c r="E59" s="43"/>
      <c r="F59" s="43"/>
      <c r="G59" s="43"/>
      <c r="H59" s="43"/>
      <c r="I59" s="43"/>
      <c r="J59" s="43"/>
      <c r="K59" s="43"/>
    </row>
    <row r="60" spans="1:11" x14ac:dyDescent="0.25">
      <c r="A60" s="58" t="s">
        <v>48</v>
      </c>
      <c r="B60" s="16" t="str">
        <f>'Case Study'!A34</f>
        <v>Salary Payable</v>
      </c>
      <c r="C60" s="16"/>
      <c r="D60" s="16"/>
      <c r="E60" s="16"/>
      <c r="F60" s="59"/>
      <c r="G60" s="45"/>
      <c r="H60" s="60" t="s">
        <v>49</v>
      </c>
      <c r="I60" s="61">
        <f>'Case Study'!D34</f>
        <v>210</v>
      </c>
      <c r="J60" s="43"/>
      <c r="K60" s="43"/>
    </row>
    <row r="61" spans="1:11" x14ac:dyDescent="0.25">
      <c r="A61" s="42" t="s">
        <v>24</v>
      </c>
      <c r="B61" s="310" t="s">
        <v>50</v>
      </c>
      <c r="C61" s="311"/>
      <c r="D61" s="312"/>
      <c r="E61" s="42" t="s">
        <v>26</v>
      </c>
      <c r="F61" s="42" t="s">
        <v>33</v>
      </c>
      <c r="G61" s="42" t="s">
        <v>34</v>
      </c>
      <c r="H61" s="145" t="s">
        <v>51</v>
      </c>
      <c r="I61" s="145" t="s">
        <v>119</v>
      </c>
      <c r="J61" s="43"/>
      <c r="K61" s="43"/>
    </row>
    <row r="62" spans="1:11" x14ac:dyDescent="0.25">
      <c r="A62" s="44">
        <f>A57</f>
        <v>2020</v>
      </c>
      <c r="B62" s="63"/>
      <c r="C62" s="64"/>
      <c r="D62" s="64"/>
      <c r="E62" s="65"/>
      <c r="F62" s="96"/>
      <c r="G62" s="100"/>
      <c r="H62" s="129"/>
      <c r="I62" s="26"/>
      <c r="J62" s="43"/>
      <c r="K62" s="43"/>
    </row>
    <row r="63" spans="1:11" x14ac:dyDescent="0.25">
      <c r="A63" s="185">
        <v>44316</v>
      </c>
      <c r="B63" s="83" t="s">
        <v>161</v>
      </c>
      <c r="C63" s="84"/>
      <c r="D63" s="84"/>
      <c r="E63" s="68"/>
      <c r="F63" s="102"/>
      <c r="G63" s="94">
        <v>720</v>
      </c>
      <c r="H63" s="140">
        <v>720</v>
      </c>
      <c r="I63" s="141" t="s">
        <v>34</v>
      </c>
      <c r="J63" s="43"/>
      <c r="K63" s="43"/>
    </row>
    <row r="64" spans="1:11" x14ac:dyDescent="0.25">
      <c r="A64" s="43"/>
      <c r="B64" s="43"/>
      <c r="C64" s="43"/>
      <c r="D64" s="43"/>
      <c r="E64" s="43"/>
      <c r="F64" s="43"/>
      <c r="G64" s="43"/>
      <c r="H64" s="43"/>
      <c r="I64" s="43"/>
      <c r="J64" s="43"/>
      <c r="K64" s="43"/>
    </row>
    <row r="65" spans="1:11" x14ac:dyDescent="0.25">
      <c r="A65" s="58" t="s">
        <v>48</v>
      </c>
      <c r="B65" s="16" t="str">
        <f>'Case Study'!A35</f>
        <v>Unearned Revenue</v>
      </c>
      <c r="C65" s="16"/>
      <c r="D65" s="16"/>
      <c r="E65" s="16"/>
      <c r="F65" s="59"/>
      <c r="G65" s="45"/>
      <c r="H65" s="60" t="s">
        <v>49</v>
      </c>
      <c r="I65" s="61">
        <f>'Case Study'!D35</f>
        <v>215</v>
      </c>
      <c r="J65" s="43"/>
      <c r="K65" s="43"/>
    </row>
    <row r="66" spans="1:11" x14ac:dyDescent="0.25">
      <c r="A66" s="42" t="s">
        <v>24</v>
      </c>
      <c r="B66" s="310" t="s">
        <v>50</v>
      </c>
      <c r="C66" s="311"/>
      <c r="D66" s="312"/>
      <c r="E66" s="42" t="s">
        <v>26</v>
      </c>
      <c r="F66" s="42" t="s">
        <v>33</v>
      </c>
      <c r="G66" s="42" t="s">
        <v>34</v>
      </c>
      <c r="H66" s="145" t="s">
        <v>51</v>
      </c>
      <c r="I66" s="145" t="s">
        <v>119</v>
      </c>
      <c r="J66" s="43"/>
      <c r="K66" s="43"/>
    </row>
    <row r="67" spans="1:11" x14ac:dyDescent="0.25">
      <c r="A67" s="44">
        <f>A62</f>
        <v>2020</v>
      </c>
      <c r="B67" s="63" t="s">
        <v>52</v>
      </c>
      <c r="C67" s="64"/>
      <c r="D67" s="64"/>
      <c r="E67" s="65"/>
      <c r="F67" s="102"/>
      <c r="G67" s="94">
        <v>8800</v>
      </c>
      <c r="H67" s="140"/>
      <c r="I67" s="141"/>
      <c r="J67" s="43"/>
      <c r="K67" s="43"/>
    </row>
    <row r="68" spans="1:11" x14ac:dyDescent="0.25">
      <c r="A68" s="185">
        <v>44316</v>
      </c>
      <c r="B68" s="83" t="s">
        <v>126</v>
      </c>
      <c r="C68" s="84"/>
      <c r="D68" s="84"/>
      <c r="E68" s="68"/>
      <c r="F68" s="102">
        <v>3500</v>
      </c>
      <c r="G68" s="94"/>
      <c r="H68" s="140"/>
      <c r="I68" s="141"/>
      <c r="J68" s="43"/>
      <c r="K68" s="43"/>
    </row>
    <row r="69" spans="1:11" x14ac:dyDescent="0.25">
      <c r="A69" s="67"/>
      <c r="B69" s="83"/>
      <c r="C69" s="84"/>
      <c r="D69" s="84"/>
      <c r="E69" s="68"/>
      <c r="F69" s="102"/>
      <c r="G69" s="94"/>
      <c r="H69" s="140">
        <v>5300</v>
      </c>
      <c r="I69" s="141" t="s">
        <v>34</v>
      </c>
      <c r="J69" s="43"/>
      <c r="K69" s="43"/>
    </row>
    <row r="70" spans="1:11" x14ac:dyDescent="0.25">
      <c r="A70" s="108"/>
      <c r="B70" s="109"/>
      <c r="C70" s="109"/>
      <c r="D70" s="109"/>
      <c r="E70" s="73"/>
      <c r="F70" s="110"/>
      <c r="G70" s="108"/>
      <c r="H70" s="77"/>
      <c r="I70" s="78"/>
      <c r="J70" s="43"/>
      <c r="K70" s="43"/>
    </row>
    <row r="71" spans="1:11" x14ac:dyDescent="0.25">
      <c r="A71" s="58" t="s">
        <v>48</v>
      </c>
      <c r="B71" s="16" t="s">
        <v>86</v>
      </c>
      <c r="C71" s="16"/>
      <c r="D71" s="16"/>
      <c r="E71" s="16"/>
      <c r="F71" s="59"/>
      <c r="G71" s="45"/>
      <c r="H71" s="60" t="s">
        <v>49</v>
      </c>
      <c r="I71" s="61">
        <v>217</v>
      </c>
      <c r="J71" s="43"/>
      <c r="K71" s="43"/>
    </row>
    <row r="72" spans="1:11" x14ac:dyDescent="0.25">
      <c r="A72" s="42" t="s">
        <v>24</v>
      </c>
      <c r="B72" s="310" t="s">
        <v>50</v>
      </c>
      <c r="C72" s="311"/>
      <c r="D72" s="312"/>
      <c r="E72" s="42" t="s">
        <v>26</v>
      </c>
      <c r="F72" s="42" t="s">
        <v>33</v>
      </c>
      <c r="G72" s="42" t="s">
        <v>34</v>
      </c>
      <c r="H72" s="145" t="s">
        <v>51</v>
      </c>
      <c r="I72" s="145" t="s">
        <v>119</v>
      </c>
      <c r="J72" s="43"/>
      <c r="K72" s="43"/>
    </row>
    <row r="73" spans="1:11" x14ac:dyDescent="0.25">
      <c r="A73" s="44">
        <f>A62</f>
        <v>2020</v>
      </c>
      <c r="B73" s="63" t="s">
        <v>52</v>
      </c>
      <c r="C73" s="64"/>
      <c r="D73" s="64"/>
      <c r="E73" s="65"/>
      <c r="F73" s="102"/>
      <c r="G73" s="94">
        <v>6000</v>
      </c>
      <c r="H73" s="140"/>
      <c r="I73" s="141"/>
      <c r="J73" s="43"/>
      <c r="K73" s="43"/>
    </row>
    <row r="74" spans="1:11" x14ac:dyDescent="0.25">
      <c r="A74" s="184">
        <v>44287</v>
      </c>
      <c r="B74" s="83" t="s">
        <v>86</v>
      </c>
      <c r="C74" s="84"/>
      <c r="D74" s="84"/>
      <c r="E74" s="68"/>
      <c r="F74" s="102"/>
      <c r="G74" s="94">
        <v>12000</v>
      </c>
      <c r="H74" s="140">
        <v>18000</v>
      </c>
      <c r="I74" s="141" t="s">
        <v>34</v>
      </c>
      <c r="J74" s="43"/>
      <c r="K74" s="43"/>
    </row>
    <row r="75" spans="1:11" x14ac:dyDescent="0.25">
      <c r="A75" s="43"/>
      <c r="B75" s="43"/>
      <c r="C75" s="43"/>
      <c r="D75" s="43"/>
      <c r="F75" s="43"/>
      <c r="G75" s="43"/>
      <c r="H75" s="43"/>
      <c r="I75" s="43"/>
      <c r="J75" s="43"/>
      <c r="K75" s="43"/>
    </row>
    <row r="76" spans="1:11" x14ac:dyDescent="0.25">
      <c r="A76" s="58" t="s">
        <v>48</v>
      </c>
      <c r="B76" s="16" t="str">
        <f>'Case Study'!A37</f>
        <v>Bank Loan-Non-Current Portion</v>
      </c>
      <c r="C76" s="16"/>
      <c r="D76" s="16"/>
      <c r="E76" s="16"/>
      <c r="F76" s="59"/>
      <c r="G76" s="45"/>
      <c r="H76" s="60" t="s">
        <v>49</v>
      </c>
      <c r="I76" s="61">
        <f>'Case Study'!D37</f>
        <v>220</v>
      </c>
      <c r="J76" s="43"/>
      <c r="K76" s="43"/>
    </row>
    <row r="77" spans="1:11" x14ac:dyDescent="0.25">
      <c r="A77" s="42" t="s">
        <v>24</v>
      </c>
      <c r="B77" s="310" t="s">
        <v>50</v>
      </c>
      <c r="C77" s="311"/>
      <c r="D77" s="312"/>
      <c r="E77" s="42" t="s">
        <v>26</v>
      </c>
      <c r="F77" s="42" t="s">
        <v>33</v>
      </c>
      <c r="G77" s="42" t="s">
        <v>34</v>
      </c>
      <c r="H77" s="145" t="s">
        <v>51</v>
      </c>
      <c r="I77" s="145" t="s">
        <v>119</v>
      </c>
      <c r="J77" s="43"/>
      <c r="K77" s="43"/>
    </row>
    <row r="78" spans="1:11" x14ac:dyDescent="0.25">
      <c r="A78" s="44" t="str">
        <f>A66</f>
        <v>Date</v>
      </c>
      <c r="B78" s="63" t="s">
        <v>52</v>
      </c>
      <c r="C78" s="64"/>
      <c r="D78" s="64"/>
      <c r="E78" s="65"/>
      <c r="F78" s="102"/>
      <c r="G78" s="94">
        <v>24000</v>
      </c>
      <c r="H78" s="140"/>
      <c r="I78" s="141"/>
      <c r="J78" s="43"/>
      <c r="K78" s="43"/>
    </row>
    <row r="79" spans="1:11" x14ac:dyDescent="0.25">
      <c r="A79" s="184">
        <v>44312</v>
      </c>
      <c r="B79" s="83" t="s">
        <v>87</v>
      </c>
      <c r="C79" s="84"/>
      <c r="D79" s="84"/>
      <c r="E79" s="68"/>
      <c r="F79" s="102">
        <v>500</v>
      </c>
      <c r="G79" s="94"/>
      <c r="H79" s="140"/>
      <c r="I79" s="141"/>
      <c r="J79" s="43"/>
      <c r="K79" s="43"/>
    </row>
    <row r="80" spans="1:11" x14ac:dyDescent="0.25">
      <c r="A80" s="67"/>
      <c r="B80" s="83" t="s">
        <v>146</v>
      </c>
      <c r="C80" s="84"/>
      <c r="D80" s="84"/>
      <c r="E80" s="65"/>
      <c r="F80" s="79">
        <v>75</v>
      </c>
      <c r="G80" s="86"/>
      <c r="H80" s="149">
        <v>23425</v>
      </c>
      <c r="I80" s="141" t="s">
        <v>34</v>
      </c>
      <c r="J80" s="43"/>
      <c r="K80" s="43"/>
    </row>
    <row r="81" spans="1:11" x14ac:dyDescent="0.25">
      <c r="A81" s="43"/>
      <c r="B81" s="43"/>
      <c r="C81" s="43"/>
      <c r="D81" s="43"/>
      <c r="F81" s="43"/>
      <c r="G81" s="43"/>
      <c r="H81" s="43"/>
      <c r="I81" s="43"/>
      <c r="J81" s="43"/>
      <c r="K81" s="43"/>
    </row>
    <row r="82" spans="1:11" x14ac:dyDescent="0.25">
      <c r="A82" s="58" t="s">
        <v>48</v>
      </c>
      <c r="B82" s="16" t="str">
        <f>'Case Study'!A39</f>
        <v>Mendoza Capital</v>
      </c>
      <c r="C82" s="16"/>
      <c r="D82" s="16"/>
      <c r="E82" s="16"/>
      <c r="F82" s="59"/>
      <c r="G82" s="45"/>
      <c r="H82" s="60" t="s">
        <v>49</v>
      </c>
      <c r="I82" s="61">
        <f>'Case Study'!D39</f>
        <v>300</v>
      </c>
      <c r="J82" s="43"/>
      <c r="K82" s="43"/>
    </row>
    <row r="83" spans="1:11" x14ac:dyDescent="0.25">
      <c r="A83" s="42" t="s">
        <v>24</v>
      </c>
      <c r="B83" s="310" t="s">
        <v>50</v>
      </c>
      <c r="C83" s="311"/>
      <c r="D83" s="312"/>
      <c r="E83" s="42" t="s">
        <v>26</v>
      </c>
      <c r="F83" s="42" t="s">
        <v>33</v>
      </c>
      <c r="G83" s="42" t="s">
        <v>34</v>
      </c>
      <c r="H83" s="145" t="s">
        <v>51</v>
      </c>
      <c r="I83" s="145" t="s">
        <v>119</v>
      </c>
      <c r="J83" s="43"/>
      <c r="K83" s="43"/>
    </row>
    <row r="84" spans="1:11" x14ac:dyDescent="0.25">
      <c r="A84" s="44">
        <f>A67</f>
        <v>2020</v>
      </c>
      <c r="B84" s="63" t="s">
        <v>52</v>
      </c>
      <c r="C84" s="64"/>
      <c r="D84" s="64"/>
      <c r="E84" s="65"/>
      <c r="F84" s="102"/>
      <c r="G84" s="94">
        <v>16970</v>
      </c>
      <c r="H84" s="140"/>
      <c r="I84" s="141"/>
      <c r="J84" s="43"/>
      <c r="K84" s="43"/>
    </row>
    <row r="85" spans="1:11" x14ac:dyDescent="0.25">
      <c r="A85" s="188">
        <v>42461</v>
      </c>
      <c r="B85" s="83" t="s">
        <v>126</v>
      </c>
      <c r="C85" s="84"/>
      <c r="D85" s="84"/>
      <c r="E85" s="68"/>
      <c r="F85" s="102"/>
      <c r="G85" s="94">
        <v>9000</v>
      </c>
      <c r="H85" s="140"/>
      <c r="I85" s="141"/>
      <c r="J85" s="43"/>
      <c r="K85" s="43"/>
    </row>
    <row r="86" spans="1:11" x14ac:dyDescent="0.25">
      <c r="A86" s="87"/>
      <c r="B86" s="83" t="s">
        <v>133</v>
      </c>
      <c r="C86" s="84"/>
      <c r="D86" s="84"/>
      <c r="E86" s="44"/>
      <c r="G86" s="103">
        <v>7200</v>
      </c>
      <c r="H86" s="140"/>
      <c r="I86" s="141"/>
      <c r="J86" s="43"/>
      <c r="K86" s="43"/>
    </row>
    <row r="87" spans="1:11" x14ac:dyDescent="0.25">
      <c r="A87" s="67"/>
      <c r="B87" s="83"/>
      <c r="C87" s="84"/>
      <c r="D87" s="84"/>
      <c r="E87" s="44"/>
      <c r="F87" s="102"/>
      <c r="G87" s="143"/>
      <c r="H87" s="140"/>
      <c r="I87" s="141"/>
      <c r="J87" s="43"/>
      <c r="K87" s="43"/>
    </row>
    <row r="88" spans="1:11" x14ac:dyDescent="0.25">
      <c r="A88" s="43"/>
      <c r="B88" s="43"/>
      <c r="C88" s="43"/>
      <c r="D88" s="43"/>
      <c r="E88" s="43"/>
      <c r="F88" s="43"/>
      <c r="G88" s="43"/>
      <c r="H88" s="43"/>
      <c r="I88" s="43"/>
      <c r="J88" s="43"/>
      <c r="K88" s="43"/>
    </row>
    <row r="89" spans="1:11" x14ac:dyDescent="0.25">
      <c r="A89" s="58" t="s">
        <v>48</v>
      </c>
      <c r="B89" s="16" t="str">
        <f>'Case Study'!A40</f>
        <v>Mendoza Withdrawals</v>
      </c>
      <c r="C89" s="16"/>
      <c r="D89" s="16"/>
      <c r="E89" s="16"/>
      <c r="F89" s="59"/>
      <c r="G89" s="45"/>
      <c r="H89" s="60" t="s">
        <v>49</v>
      </c>
      <c r="I89" s="61">
        <f>'Case Study'!D40</f>
        <v>310</v>
      </c>
      <c r="J89" s="43"/>
      <c r="K89" s="43"/>
    </row>
    <row r="90" spans="1:11" x14ac:dyDescent="0.25">
      <c r="A90" s="42" t="s">
        <v>24</v>
      </c>
      <c r="B90" s="310" t="s">
        <v>50</v>
      </c>
      <c r="C90" s="311"/>
      <c r="D90" s="312"/>
      <c r="E90" s="42" t="s">
        <v>26</v>
      </c>
      <c r="F90" s="42" t="s">
        <v>33</v>
      </c>
      <c r="G90" s="42" t="s">
        <v>34</v>
      </c>
      <c r="H90" s="145" t="s">
        <v>51</v>
      </c>
      <c r="I90" s="145" t="s">
        <v>119</v>
      </c>
      <c r="J90" s="43"/>
      <c r="K90" s="43"/>
    </row>
    <row r="91" spans="1:11" x14ac:dyDescent="0.25">
      <c r="A91" s="44">
        <f>A84</f>
        <v>2020</v>
      </c>
      <c r="B91" s="63"/>
      <c r="C91" s="64"/>
      <c r="D91" s="64"/>
      <c r="E91" s="65"/>
      <c r="F91" s="85"/>
      <c r="G91" s="69"/>
      <c r="H91" s="149"/>
      <c r="I91" s="141"/>
      <c r="J91" s="43"/>
      <c r="K91" s="43"/>
    </row>
    <row r="92" spans="1:11" x14ac:dyDescent="0.25">
      <c r="A92" s="182">
        <v>47209</v>
      </c>
      <c r="B92" s="83" t="s">
        <v>126</v>
      </c>
      <c r="C92" s="84"/>
      <c r="D92" s="84"/>
      <c r="E92" s="68"/>
      <c r="F92" s="102">
        <v>2500</v>
      </c>
      <c r="G92" s="94"/>
      <c r="H92" s="140"/>
      <c r="I92" s="141"/>
      <c r="J92" s="43"/>
      <c r="K92" s="43"/>
    </row>
    <row r="93" spans="1:11" x14ac:dyDescent="0.25">
      <c r="A93" s="87"/>
      <c r="B93" s="83"/>
      <c r="C93" s="84"/>
      <c r="D93" s="84"/>
      <c r="E93" s="68"/>
      <c r="F93" s="102"/>
      <c r="G93" s="94"/>
      <c r="H93" s="140">
        <v>2500</v>
      </c>
      <c r="I93" s="141" t="s">
        <v>34</v>
      </c>
      <c r="J93" s="43"/>
      <c r="K93" s="43"/>
    </row>
    <row r="94" spans="1:11" x14ac:dyDescent="0.25">
      <c r="A94" s="43"/>
      <c r="B94" s="43"/>
      <c r="C94" s="43"/>
      <c r="D94" s="43"/>
      <c r="E94" s="43"/>
      <c r="F94" s="43"/>
      <c r="G94" s="43"/>
      <c r="H94" s="43"/>
      <c r="I94" s="43"/>
      <c r="J94" s="43"/>
      <c r="K94" s="43"/>
    </row>
    <row r="95" spans="1:11" x14ac:dyDescent="0.25">
      <c r="A95" s="58" t="s">
        <v>48</v>
      </c>
      <c r="B95" s="16" t="str">
        <f>'Case Study'!A41</f>
        <v>Income Summary</v>
      </c>
      <c r="C95" s="16"/>
      <c r="D95" s="16"/>
      <c r="E95" s="16"/>
      <c r="F95" s="59"/>
      <c r="G95" s="45"/>
      <c r="H95" s="60" t="s">
        <v>49</v>
      </c>
      <c r="I95" s="61">
        <f>'Case Study'!D41</f>
        <v>315</v>
      </c>
      <c r="J95" s="43"/>
      <c r="K95" s="43"/>
    </row>
    <row r="96" spans="1:11" x14ac:dyDescent="0.25">
      <c r="A96" s="42" t="s">
        <v>24</v>
      </c>
      <c r="B96" s="310" t="s">
        <v>50</v>
      </c>
      <c r="C96" s="311"/>
      <c r="D96" s="312"/>
      <c r="E96" s="42" t="s">
        <v>26</v>
      </c>
      <c r="F96" s="42" t="s">
        <v>33</v>
      </c>
      <c r="G96" s="42" t="s">
        <v>34</v>
      </c>
      <c r="H96" s="145" t="s">
        <v>51</v>
      </c>
      <c r="I96" s="145" t="s">
        <v>119</v>
      </c>
      <c r="J96" s="43"/>
      <c r="K96" s="43"/>
    </row>
    <row r="97" spans="1:11" x14ac:dyDescent="0.25">
      <c r="A97" s="44">
        <f>A84</f>
        <v>2020</v>
      </c>
      <c r="B97" s="63"/>
      <c r="C97" s="64"/>
      <c r="D97" s="64"/>
      <c r="E97" s="68"/>
      <c r="F97" s="85"/>
      <c r="G97" s="69"/>
      <c r="H97" s="149"/>
      <c r="I97" s="141"/>
      <c r="J97" s="43"/>
      <c r="K97" s="43"/>
    </row>
    <row r="98" spans="1:11" x14ac:dyDescent="0.25">
      <c r="A98" s="182">
        <v>46478</v>
      </c>
      <c r="B98" s="63" t="s">
        <v>167</v>
      </c>
      <c r="C98" s="64"/>
      <c r="D98" s="64"/>
      <c r="E98" s="68"/>
      <c r="F98" s="102"/>
      <c r="G98" s="94">
        <v>30000</v>
      </c>
      <c r="H98" s="140"/>
      <c r="I98" s="141"/>
      <c r="J98" s="43"/>
      <c r="K98" s="43"/>
    </row>
    <row r="99" spans="1:11" x14ac:dyDescent="0.25">
      <c r="A99" s="182">
        <v>11049</v>
      </c>
      <c r="B99" s="83" t="s">
        <v>153</v>
      </c>
      <c r="C99" s="84"/>
      <c r="D99" s="84"/>
      <c r="E99" s="68"/>
      <c r="F99" s="102"/>
      <c r="G99" s="94">
        <v>5300</v>
      </c>
      <c r="H99" s="140"/>
      <c r="I99" s="141"/>
      <c r="J99" s="43"/>
      <c r="K99" s="43"/>
    </row>
    <row r="100" spans="1:11" x14ac:dyDescent="0.25">
      <c r="A100" s="67"/>
      <c r="B100" s="83"/>
      <c r="C100" s="84"/>
      <c r="D100" s="84"/>
      <c r="E100" s="68"/>
      <c r="F100" s="102"/>
      <c r="G100" s="94"/>
      <c r="H100" s="140">
        <v>35300</v>
      </c>
      <c r="I100" s="141"/>
      <c r="J100" s="43"/>
      <c r="K100" s="43"/>
    </row>
    <row r="101" spans="1:11" x14ac:dyDescent="0.25">
      <c r="A101" s="43"/>
      <c r="B101" s="43"/>
      <c r="C101" s="43"/>
      <c r="D101" s="43"/>
      <c r="E101" s="43"/>
      <c r="F101" s="43"/>
      <c r="G101" s="43"/>
      <c r="H101" s="43"/>
      <c r="I101" s="43"/>
      <c r="J101" s="43"/>
      <c r="K101" s="43"/>
    </row>
    <row r="102" spans="1:11" x14ac:dyDescent="0.25">
      <c r="A102" s="58" t="s">
        <v>48</v>
      </c>
      <c r="B102" s="16" t="str">
        <f>'Case Study'!E26</f>
        <v>Travel Service Revenue</v>
      </c>
      <c r="C102" s="16"/>
      <c r="D102" s="16"/>
      <c r="E102" s="16"/>
      <c r="F102" s="59"/>
      <c r="G102" s="45"/>
      <c r="H102" s="60" t="s">
        <v>49</v>
      </c>
      <c r="I102" s="61">
        <f>'Case Study'!H26</f>
        <v>400</v>
      </c>
      <c r="J102" s="43"/>
      <c r="K102" s="43"/>
    </row>
    <row r="103" spans="1:11" x14ac:dyDescent="0.25">
      <c r="A103" s="42" t="s">
        <v>24</v>
      </c>
      <c r="B103" s="310" t="s">
        <v>50</v>
      </c>
      <c r="C103" s="311"/>
      <c r="D103" s="312"/>
      <c r="E103" s="42" t="s">
        <v>26</v>
      </c>
      <c r="F103" s="42" t="s">
        <v>33</v>
      </c>
      <c r="G103" s="42" t="s">
        <v>34</v>
      </c>
      <c r="H103" s="145" t="s">
        <v>51</v>
      </c>
      <c r="I103" s="145" t="s">
        <v>119</v>
      </c>
      <c r="J103" s="43"/>
      <c r="K103" s="43"/>
    </row>
    <row r="104" spans="1:11" x14ac:dyDescent="0.25">
      <c r="A104" s="67">
        <f>A97</f>
        <v>2020</v>
      </c>
      <c r="B104" s="83"/>
      <c r="C104" s="84"/>
      <c r="D104" s="84"/>
      <c r="E104" s="68"/>
      <c r="F104" s="85"/>
      <c r="G104" s="88"/>
      <c r="H104" s="149"/>
      <c r="I104" s="141"/>
      <c r="J104" s="43"/>
      <c r="K104" s="43"/>
    </row>
    <row r="105" spans="1:11" x14ac:dyDescent="0.25">
      <c r="A105" s="182">
        <v>38808</v>
      </c>
      <c r="B105" s="83" t="s">
        <v>139</v>
      </c>
      <c r="C105" s="84"/>
      <c r="D105" s="84"/>
      <c r="E105" s="68"/>
      <c r="F105" s="97"/>
      <c r="G105" s="94">
        <v>15000</v>
      </c>
      <c r="H105" s="140"/>
      <c r="I105" s="141"/>
      <c r="J105" s="43"/>
      <c r="K105" s="43"/>
    </row>
    <row r="106" spans="1:11" x14ac:dyDescent="0.25">
      <c r="A106" s="188">
        <v>46478</v>
      </c>
      <c r="B106" s="83" t="s">
        <v>126</v>
      </c>
      <c r="C106" s="84"/>
      <c r="D106" s="84"/>
      <c r="E106" s="68"/>
      <c r="F106" s="97"/>
      <c r="G106" s="93">
        <v>30000</v>
      </c>
      <c r="H106" s="140"/>
      <c r="I106" s="141"/>
      <c r="J106" s="43"/>
      <c r="K106" s="43"/>
    </row>
    <row r="107" spans="1:11" x14ac:dyDescent="0.25">
      <c r="A107" s="87"/>
      <c r="B107" s="83"/>
      <c r="C107" s="84"/>
      <c r="D107" s="84"/>
      <c r="E107" s="68"/>
      <c r="F107" s="103"/>
      <c r="G107" s="93"/>
      <c r="H107" s="140">
        <v>45000</v>
      </c>
      <c r="I107" s="141" t="s">
        <v>34</v>
      </c>
      <c r="J107" s="43"/>
      <c r="K107" s="43"/>
    </row>
    <row r="108" spans="1:11" x14ac:dyDescent="0.25">
      <c r="A108" s="44"/>
      <c r="B108" s="63"/>
      <c r="C108" s="64"/>
      <c r="D108" s="64"/>
      <c r="E108" s="68"/>
      <c r="F108" s="93"/>
      <c r="G108" s="100"/>
      <c r="H108" s="140"/>
      <c r="I108" s="141"/>
      <c r="J108" s="43"/>
      <c r="K108" s="43"/>
    </row>
    <row r="109" spans="1:11" x14ac:dyDescent="0.25">
      <c r="A109" s="43"/>
      <c r="B109" s="43"/>
      <c r="C109" s="43"/>
      <c r="D109" s="43"/>
      <c r="E109" s="43"/>
      <c r="F109" s="43"/>
      <c r="G109" s="43"/>
      <c r="H109" s="43"/>
      <c r="I109" s="43"/>
      <c r="J109" s="43"/>
      <c r="K109" s="43"/>
    </row>
    <row r="110" spans="1:11" x14ac:dyDescent="0.25">
      <c r="A110" s="58" t="s">
        <v>48</v>
      </c>
      <c r="B110" s="16" t="str">
        <f>'Case Study'!E28</f>
        <v>Advertising Expense</v>
      </c>
      <c r="C110" s="16"/>
      <c r="D110" s="16"/>
      <c r="E110" s="16"/>
      <c r="F110" s="59"/>
      <c r="G110" s="45"/>
      <c r="H110" s="60" t="s">
        <v>49</v>
      </c>
      <c r="I110" s="61">
        <f>'Case Study'!H28</f>
        <v>500</v>
      </c>
      <c r="J110" s="43"/>
      <c r="K110" s="43"/>
    </row>
    <row r="111" spans="1:11" x14ac:dyDescent="0.25">
      <c r="A111" s="42" t="s">
        <v>24</v>
      </c>
      <c r="B111" s="310" t="s">
        <v>50</v>
      </c>
      <c r="C111" s="311"/>
      <c r="D111" s="312"/>
      <c r="E111" s="42" t="s">
        <v>26</v>
      </c>
      <c r="F111" s="42" t="s">
        <v>33</v>
      </c>
      <c r="G111" s="42" t="s">
        <v>34</v>
      </c>
      <c r="H111" s="145" t="s">
        <v>51</v>
      </c>
      <c r="I111" s="145" t="s">
        <v>119</v>
      </c>
      <c r="J111" s="43"/>
      <c r="K111" s="43"/>
    </row>
    <row r="112" spans="1:11" x14ac:dyDescent="0.25">
      <c r="A112" s="67">
        <f>A104</f>
        <v>2020</v>
      </c>
      <c r="B112" s="83"/>
      <c r="C112" s="84"/>
      <c r="D112" s="84"/>
      <c r="E112" s="68"/>
      <c r="F112" s="85"/>
      <c r="G112" s="88"/>
      <c r="H112" s="149"/>
      <c r="I112" s="141"/>
      <c r="J112" s="43"/>
      <c r="K112" s="43"/>
    </row>
    <row r="113" spans="1:11" x14ac:dyDescent="0.25">
      <c r="A113" s="185">
        <v>44314</v>
      </c>
      <c r="B113" s="83" t="s">
        <v>126</v>
      </c>
      <c r="C113" s="84"/>
      <c r="D113" s="84"/>
      <c r="E113" s="68"/>
      <c r="F113" s="102">
        <v>3000</v>
      </c>
      <c r="G113" s="103"/>
      <c r="H113" s="140"/>
      <c r="I113" s="141"/>
      <c r="J113" s="43"/>
      <c r="K113" s="43"/>
    </row>
    <row r="114" spans="1:11" x14ac:dyDescent="0.25">
      <c r="A114" s="67"/>
      <c r="B114" s="63"/>
      <c r="C114" s="64"/>
      <c r="D114" s="64"/>
      <c r="E114" s="68"/>
      <c r="F114" s="96"/>
      <c r="G114" s="100"/>
      <c r="H114" s="140">
        <v>3000</v>
      </c>
      <c r="I114" s="141" t="s">
        <v>33</v>
      </c>
      <c r="J114" s="43"/>
      <c r="K114" s="43"/>
    </row>
    <row r="115" spans="1:11" x14ac:dyDescent="0.25">
      <c r="A115" s="43"/>
      <c r="B115" s="43"/>
      <c r="C115" s="43"/>
      <c r="D115" s="43"/>
      <c r="E115" s="43"/>
      <c r="F115" s="43"/>
      <c r="G115" s="43"/>
      <c r="H115" s="43"/>
      <c r="I115" s="43"/>
      <c r="J115" s="43"/>
      <c r="K115" s="43"/>
    </row>
    <row r="116" spans="1:11" x14ac:dyDescent="0.25">
      <c r="A116" s="58" t="s">
        <v>48</v>
      </c>
      <c r="B116" s="16" t="str">
        <f>'Case Study'!E29</f>
        <v>Depreciation Expense</v>
      </c>
      <c r="C116" s="16"/>
      <c r="D116" s="16"/>
      <c r="E116" s="16"/>
      <c r="F116" s="59"/>
      <c r="G116" s="45"/>
      <c r="H116" s="60" t="s">
        <v>49</v>
      </c>
      <c r="I116" s="61">
        <f>'Case Study'!H29</f>
        <v>510</v>
      </c>
      <c r="J116" s="43"/>
      <c r="K116" s="43"/>
    </row>
    <row r="117" spans="1:11" x14ac:dyDescent="0.25">
      <c r="A117" s="42" t="s">
        <v>24</v>
      </c>
      <c r="B117" s="310" t="s">
        <v>50</v>
      </c>
      <c r="C117" s="311"/>
      <c r="D117" s="312"/>
      <c r="E117" s="42" t="s">
        <v>26</v>
      </c>
      <c r="F117" s="42" t="s">
        <v>33</v>
      </c>
      <c r="G117" s="42" t="s">
        <v>34</v>
      </c>
      <c r="H117" s="145" t="s">
        <v>51</v>
      </c>
      <c r="I117" s="145" t="s">
        <v>119</v>
      </c>
      <c r="J117" s="43"/>
      <c r="K117" s="43"/>
    </row>
    <row r="118" spans="1:11" x14ac:dyDescent="0.25">
      <c r="A118" s="44">
        <f>A112</f>
        <v>2020</v>
      </c>
      <c r="B118" s="89"/>
      <c r="C118" s="90"/>
      <c r="D118" s="90"/>
      <c r="E118" s="65"/>
      <c r="F118" s="91"/>
      <c r="G118" s="92"/>
      <c r="H118" s="150"/>
      <c r="I118" s="151"/>
      <c r="J118" s="43"/>
      <c r="K118" s="43"/>
    </row>
    <row r="119" spans="1:11" x14ac:dyDescent="0.25">
      <c r="A119" s="185">
        <v>44316</v>
      </c>
      <c r="B119" s="63" t="s">
        <v>159</v>
      </c>
      <c r="C119" s="64"/>
      <c r="D119" s="64"/>
      <c r="E119" s="68"/>
      <c r="F119" s="104">
        <v>500</v>
      </c>
      <c r="G119" s="105"/>
      <c r="H119" s="152"/>
      <c r="I119" s="26"/>
      <c r="J119" s="43"/>
      <c r="K119" s="43"/>
    </row>
    <row r="120" spans="1:11" x14ac:dyDescent="0.25">
      <c r="A120" s="67"/>
      <c r="B120" s="63"/>
      <c r="C120" s="64"/>
      <c r="D120" s="64"/>
      <c r="E120" s="68"/>
      <c r="F120" s="106"/>
      <c r="G120" s="104"/>
      <c r="H120" s="152">
        <v>500</v>
      </c>
      <c r="I120" s="26" t="s">
        <v>33</v>
      </c>
      <c r="J120" s="43"/>
      <c r="K120" s="43"/>
    </row>
    <row r="121" spans="1:11" x14ac:dyDescent="0.25">
      <c r="A121" s="43"/>
      <c r="B121" s="43"/>
      <c r="C121" s="43"/>
      <c r="D121" s="43"/>
      <c r="E121" s="43"/>
      <c r="F121" s="43"/>
      <c r="G121" s="43"/>
      <c r="H121" s="43"/>
      <c r="I121" s="43"/>
      <c r="J121" s="43"/>
      <c r="K121" s="43"/>
    </row>
    <row r="122" spans="1:11" x14ac:dyDescent="0.25">
      <c r="A122" s="58" t="s">
        <v>48</v>
      </c>
      <c r="B122" s="16" t="str">
        <f>'Case Study'!E30</f>
        <v>Insurance Expense</v>
      </c>
      <c r="C122" s="16"/>
      <c r="D122" s="16"/>
      <c r="E122" s="16"/>
      <c r="F122" s="59"/>
      <c r="G122" s="45"/>
      <c r="H122" s="60" t="s">
        <v>49</v>
      </c>
      <c r="I122" s="61">
        <f>'Case Study'!H30</f>
        <v>515</v>
      </c>
      <c r="J122" s="43"/>
      <c r="K122" s="43"/>
    </row>
    <row r="123" spans="1:11" x14ac:dyDescent="0.25">
      <c r="A123" s="42" t="s">
        <v>24</v>
      </c>
      <c r="B123" s="310" t="s">
        <v>50</v>
      </c>
      <c r="C123" s="311"/>
      <c r="D123" s="312"/>
      <c r="E123" s="42" t="s">
        <v>26</v>
      </c>
      <c r="F123" s="42" t="s">
        <v>33</v>
      </c>
      <c r="G123" s="42" t="s">
        <v>34</v>
      </c>
      <c r="H123" s="145" t="s">
        <v>51</v>
      </c>
      <c r="I123" s="145" t="s">
        <v>119</v>
      </c>
      <c r="J123" s="43"/>
      <c r="K123" s="43"/>
    </row>
    <row r="124" spans="1:11" x14ac:dyDescent="0.25">
      <c r="A124" s="67">
        <f>A104</f>
        <v>2020</v>
      </c>
      <c r="B124" s="83"/>
      <c r="C124" s="84"/>
      <c r="D124" s="84"/>
      <c r="E124" s="68"/>
      <c r="F124" s="85"/>
      <c r="G124" s="88"/>
      <c r="H124" s="149"/>
      <c r="I124" s="141"/>
      <c r="J124" s="43"/>
      <c r="K124" s="43"/>
    </row>
    <row r="125" spans="1:11" x14ac:dyDescent="0.25">
      <c r="A125" s="185">
        <v>44316</v>
      </c>
      <c r="B125" s="83" t="s">
        <v>158</v>
      </c>
      <c r="C125" s="84"/>
      <c r="D125" s="84"/>
      <c r="E125" s="68"/>
      <c r="F125" s="102">
        <v>600</v>
      </c>
      <c r="G125" s="103"/>
      <c r="H125" s="140"/>
      <c r="I125" s="141"/>
      <c r="J125" s="43"/>
      <c r="K125" s="43"/>
    </row>
    <row r="126" spans="1:11" x14ac:dyDescent="0.25">
      <c r="A126" s="67"/>
      <c r="B126" s="63"/>
      <c r="C126" s="64"/>
      <c r="D126" s="64"/>
      <c r="E126" s="68"/>
      <c r="F126" s="96"/>
      <c r="G126" s="100"/>
      <c r="H126" s="140">
        <v>600</v>
      </c>
      <c r="I126" s="141" t="s">
        <v>33</v>
      </c>
      <c r="J126" s="43"/>
      <c r="K126" s="43"/>
    </row>
    <row r="127" spans="1:11" x14ac:dyDescent="0.25">
      <c r="A127" s="43"/>
      <c r="B127" s="43"/>
      <c r="C127" s="43"/>
      <c r="D127" s="43"/>
      <c r="E127" s="43"/>
      <c r="F127" s="43"/>
      <c r="G127" s="43"/>
      <c r="H127" s="43"/>
      <c r="I127" s="43"/>
      <c r="J127" s="43"/>
      <c r="K127" s="43"/>
    </row>
    <row r="128" spans="1:11" x14ac:dyDescent="0.25">
      <c r="A128" s="58" t="s">
        <v>48</v>
      </c>
      <c r="B128" s="16" t="str">
        <f>'Case Study'!E31</f>
        <v>Interest Expense</v>
      </c>
      <c r="C128" s="16"/>
      <c r="D128" s="16"/>
      <c r="E128" s="16"/>
      <c r="F128" s="59"/>
      <c r="G128" s="45"/>
      <c r="H128" s="60" t="s">
        <v>49</v>
      </c>
      <c r="I128" s="61">
        <f>'Case Study'!H31</f>
        <v>520</v>
      </c>
      <c r="J128" s="43"/>
      <c r="K128" s="43"/>
    </row>
    <row r="129" spans="1:11" x14ac:dyDescent="0.25">
      <c r="A129" s="42" t="s">
        <v>24</v>
      </c>
      <c r="B129" s="310" t="s">
        <v>50</v>
      </c>
      <c r="C129" s="311"/>
      <c r="D129" s="312"/>
      <c r="E129" s="42" t="s">
        <v>26</v>
      </c>
      <c r="F129" s="42" t="s">
        <v>33</v>
      </c>
      <c r="G129" s="42" t="s">
        <v>34</v>
      </c>
      <c r="H129" s="145" t="s">
        <v>51</v>
      </c>
      <c r="I129" s="145" t="s">
        <v>119</v>
      </c>
      <c r="J129" s="43"/>
      <c r="K129" s="43"/>
    </row>
    <row r="130" spans="1:11" x14ac:dyDescent="0.25">
      <c r="A130" s="67">
        <f>A124</f>
        <v>2020</v>
      </c>
      <c r="B130" s="89"/>
      <c r="C130" s="90"/>
      <c r="D130" s="90"/>
      <c r="E130" s="65"/>
      <c r="F130" s="91"/>
      <c r="G130" s="92"/>
      <c r="H130" s="150"/>
      <c r="I130" s="151"/>
      <c r="J130" s="43"/>
      <c r="K130" s="43"/>
    </row>
    <row r="131" spans="1:11" x14ac:dyDescent="0.25">
      <c r="A131" s="184">
        <v>44316</v>
      </c>
      <c r="B131" s="89" t="s">
        <v>156</v>
      </c>
      <c r="C131" s="90"/>
      <c r="D131" s="90"/>
      <c r="E131" s="44"/>
      <c r="F131" s="119">
        <v>50</v>
      </c>
      <c r="G131" s="120"/>
      <c r="H131" s="153"/>
      <c r="I131" s="151"/>
      <c r="J131" s="43"/>
      <c r="K131" s="43"/>
    </row>
    <row r="132" spans="1:11" x14ac:dyDescent="0.25">
      <c r="A132" s="67"/>
      <c r="B132" s="63"/>
      <c r="C132" s="64"/>
      <c r="D132" s="64"/>
      <c r="E132" s="68"/>
      <c r="F132" s="102"/>
      <c r="G132" s="100"/>
      <c r="H132" s="129">
        <v>50</v>
      </c>
      <c r="I132" s="26" t="s">
        <v>33</v>
      </c>
      <c r="J132" s="43"/>
      <c r="K132" s="43"/>
    </row>
    <row r="133" spans="1:11" x14ac:dyDescent="0.25">
      <c r="A133" s="67"/>
      <c r="B133" s="63"/>
      <c r="C133" s="64"/>
      <c r="D133" s="64"/>
      <c r="E133" s="68"/>
      <c r="F133" s="96"/>
      <c r="G133" s="102"/>
      <c r="H133" s="129"/>
      <c r="I133" s="26"/>
      <c r="J133" s="43"/>
      <c r="K133" s="43"/>
    </row>
    <row r="134" spans="1:11" x14ac:dyDescent="0.25">
      <c r="A134" s="117"/>
      <c r="B134" s="73"/>
      <c r="C134" s="73"/>
      <c r="D134" s="73"/>
      <c r="E134" s="73"/>
      <c r="F134" s="117"/>
      <c r="G134" s="117"/>
      <c r="H134" s="76"/>
      <c r="I134" s="118"/>
      <c r="J134" s="43"/>
      <c r="K134" s="43"/>
    </row>
    <row r="135" spans="1:11" x14ac:dyDescent="0.25">
      <c r="A135" s="58" t="s">
        <v>48</v>
      </c>
      <c r="B135" s="16" t="str">
        <f>'Case Study'!E32</f>
        <v>Rent Expense</v>
      </c>
      <c r="C135" s="16"/>
      <c r="D135" s="16"/>
      <c r="E135" s="16"/>
      <c r="F135" s="59"/>
      <c r="G135" s="45"/>
      <c r="H135" s="60" t="s">
        <v>49</v>
      </c>
      <c r="I135" s="61">
        <f>'Case Study'!H32</f>
        <v>540</v>
      </c>
      <c r="J135" s="43"/>
      <c r="K135" s="43"/>
    </row>
    <row r="136" spans="1:11" x14ac:dyDescent="0.25">
      <c r="A136" s="42" t="s">
        <v>24</v>
      </c>
      <c r="B136" s="310" t="s">
        <v>50</v>
      </c>
      <c r="C136" s="311"/>
      <c r="D136" s="312"/>
      <c r="E136" s="42" t="s">
        <v>26</v>
      </c>
      <c r="F136" s="42" t="s">
        <v>33</v>
      </c>
      <c r="G136" s="42" t="s">
        <v>34</v>
      </c>
      <c r="H136" s="154" t="s">
        <v>51</v>
      </c>
      <c r="I136" s="154" t="s">
        <v>119</v>
      </c>
      <c r="J136" s="43"/>
      <c r="K136" s="43"/>
    </row>
    <row r="137" spans="1:11" x14ac:dyDescent="0.25">
      <c r="A137" s="67">
        <f>A157</f>
        <v>2020</v>
      </c>
      <c r="B137" s="89"/>
      <c r="C137" s="90"/>
      <c r="D137" s="90"/>
      <c r="E137" s="65"/>
      <c r="F137" s="91"/>
      <c r="G137" s="92"/>
      <c r="H137" s="150"/>
      <c r="I137" s="151"/>
      <c r="J137" s="43"/>
      <c r="K137" s="43"/>
    </row>
    <row r="138" spans="1:11" x14ac:dyDescent="0.25">
      <c r="A138" s="182">
        <v>38443</v>
      </c>
      <c r="B138" s="63" t="s">
        <v>126</v>
      </c>
      <c r="C138" s="64"/>
      <c r="D138" s="64"/>
      <c r="E138" s="68"/>
      <c r="F138" s="102">
        <v>2100</v>
      </c>
      <c r="G138" s="100"/>
      <c r="H138" s="129"/>
      <c r="I138" s="26"/>
      <c r="J138" s="43"/>
      <c r="K138" s="43"/>
    </row>
    <row r="139" spans="1:11" x14ac:dyDescent="0.25">
      <c r="A139" s="67"/>
      <c r="B139" s="63"/>
      <c r="C139" s="64"/>
      <c r="D139" s="64"/>
      <c r="E139" s="68"/>
      <c r="F139" s="96"/>
      <c r="G139" s="102"/>
      <c r="H139" s="129">
        <v>2100</v>
      </c>
      <c r="I139" s="26" t="s">
        <v>33</v>
      </c>
      <c r="J139" s="43"/>
      <c r="K139" s="43"/>
    </row>
    <row r="140" spans="1:11" x14ac:dyDescent="0.25">
      <c r="A140" s="108"/>
      <c r="B140" s="73"/>
      <c r="C140" s="73"/>
      <c r="D140" s="73"/>
      <c r="E140" s="74"/>
      <c r="F140" s="178"/>
      <c r="G140" s="179"/>
      <c r="H140" s="180"/>
      <c r="I140" s="165"/>
      <c r="J140" s="43"/>
      <c r="K140" s="43"/>
    </row>
    <row r="141" spans="1:11" x14ac:dyDescent="0.25">
      <c r="A141" s="43"/>
      <c r="B141" s="43"/>
      <c r="C141" s="43"/>
      <c r="D141" s="43"/>
      <c r="E141" s="43"/>
      <c r="F141" s="43"/>
      <c r="G141" s="43"/>
      <c r="H141" s="43"/>
      <c r="I141" s="43"/>
      <c r="J141" s="43"/>
      <c r="K141" s="43"/>
    </row>
    <row r="142" spans="1:11" x14ac:dyDescent="0.25">
      <c r="A142" s="58" t="s">
        <v>48</v>
      </c>
      <c r="B142" s="16" t="str">
        <f>'Case Study'!E33</f>
        <v>Salaries Expense</v>
      </c>
      <c r="C142" s="16"/>
      <c r="D142" s="16"/>
      <c r="E142" s="16"/>
      <c r="F142" s="59"/>
      <c r="G142" s="45"/>
      <c r="H142" s="60" t="s">
        <v>49</v>
      </c>
      <c r="I142" s="61">
        <f>'Case Study'!H33</f>
        <v>545</v>
      </c>
      <c r="J142" s="43"/>
      <c r="K142" s="43"/>
    </row>
    <row r="143" spans="1:11" x14ac:dyDescent="0.25">
      <c r="A143" s="42" t="s">
        <v>24</v>
      </c>
      <c r="B143" s="310" t="s">
        <v>50</v>
      </c>
      <c r="C143" s="311"/>
      <c r="D143" s="312"/>
      <c r="E143" s="42" t="s">
        <v>26</v>
      </c>
      <c r="F143" s="42" t="s">
        <v>33</v>
      </c>
      <c r="G143" s="62" t="s">
        <v>34</v>
      </c>
      <c r="H143" s="154" t="s">
        <v>51</v>
      </c>
      <c r="I143" s="154" t="s">
        <v>119</v>
      </c>
      <c r="J143" s="43"/>
      <c r="K143" s="43"/>
    </row>
    <row r="144" spans="1:11" x14ac:dyDescent="0.25">
      <c r="A144" s="67">
        <f>A130</f>
        <v>2020</v>
      </c>
      <c r="B144" s="89"/>
      <c r="C144" s="90"/>
      <c r="D144" s="90"/>
      <c r="E144" s="65"/>
      <c r="F144" s="91"/>
      <c r="G144" s="92"/>
      <c r="H144" s="150"/>
      <c r="I144" s="151"/>
      <c r="J144" s="43"/>
      <c r="K144" s="43"/>
    </row>
    <row r="145" spans="1:11" x14ac:dyDescent="0.25">
      <c r="A145" s="182">
        <v>45017</v>
      </c>
      <c r="B145" s="63" t="s">
        <v>126</v>
      </c>
      <c r="C145" s="64"/>
      <c r="D145" s="64"/>
      <c r="E145" s="68"/>
      <c r="F145" s="102">
        <v>3200</v>
      </c>
      <c r="G145" s="100"/>
      <c r="H145" s="129"/>
      <c r="I145" s="26"/>
      <c r="J145" s="43"/>
      <c r="K145" s="43"/>
    </row>
    <row r="146" spans="1:11" x14ac:dyDescent="0.25">
      <c r="A146" s="182">
        <v>11049</v>
      </c>
      <c r="B146" s="63" t="s">
        <v>162</v>
      </c>
      <c r="C146" s="64"/>
      <c r="D146" s="64"/>
      <c r="E146" s="68"/>
      <c r="F146" s="102">
        <v>720</v>
      </c>
      <c r="G146" s="100"/>
      <c r="H146" s="129"/>
      <c r="I146" s="26"/>
      <c r="J146" s="43"/>
      <c r="K146" s="43"/>
    </row>
    <row r="147" spans="1:11" x14ac:dyDescent="0.25">
      <c r="A147" s="185"/>
      <c r="B147" s="63"/>
      <c r="C147" s="64"/>
      <c r="D147" s="64"/>
      <c r="E147" s="68"/>
      <c r="F147" s="96"/>
      <c r="G147" s="94"/>
      <c r="H147" s="129">
        <v>3920</v>
      </c>
      <c r="I147" s="26" t="s">
        <v>33</v>
      </c>
      <c r="J147" s="43"/>
      <c r="K147" s="43"/>
    </row>
    <row r="148" spans="1:11" x14ac:dyDescent="0.25">
      <c r="A148" s="314"/>
      <c r="B148" s="313"/>
      <c r="C148" s="313"/>
      <c r="D148" s="313"/>
      <c r="E148" s="313"/>
      <c r="F148" s="313"/>
      <c r="G148" s="313"/>
      <c r="H148" s="313"/>
      <c r="I148" s="315"/>
      <c r="J148" s="43"/>
      <c r="K148" s="43"/>
    </row>
    <row r="149" spans="1:11" x14ac:dyDescent="0.25">
      <c r="A149" s="58" t="s">
        <v>48</v>
      </c>
      <c r="B149" s="16" t="str">
        <f>'Case Study'!E34</f>
        <v>Telephone Expense</v>
      </c>
      <c r="C149" s="16"/>
      <c r="D149" s="16"/>
      <c r="E149" s="16"/>
      <c r="F149" s="59"/>
      <c r="G149" s="45"/>
      <c r="H149" s="60" t="s">
        <v>49</v>
      </c>
      <c r="I149" s="61">
        <f>'Case Study'!H34</f>
        <v>550</v>
      </c>
      <c r="J149" s="43"/>
      <c r="K149" s="43"/>
    </row>
    <row r="150" spans="1:11" x14ac:dyDescent="0.25">
      <c r="A150" s="42" t="s">
        <v>24</v>
      </c>
      <c r="B150" s="310" t="s">
        <v>50</v>
      </c>
      <c r="C150" s="311"/>
      <c r="D150" s="312"/>
      <c r="E150" s="42" t="s">
        <v>26</v>
      </c>
      <c r="F150" s="42" t="s">
        <v>33</v>
      </c>
      <c r="G150" s="42" t="s">
        <v>34</v>
      </c>
      <c r="H150" s="145" t="s">
        <v>51</v>
      </c>
      <c r="I150" s="145" t="s">
        <v>119</v>
      </c>
      <c r="J150" s="43"/>
      <c r="K150" s="43"/>
    </row>
    <row r="151" spans="1:11" x14ac:dyDescent="0.25">
      <c r="A151" s="67">
        <f>A144</f>
        <v>2020</v>
      </c>
      <c r="B151" s="89"/>
      <c r="C151" s="90"/>
      <c r="D151" s="90"/>
      <c r="E151" s="65"/>
      <c r="F151" s="91"/>
      <c r="G151" s="92"/>
      <c r="H151" s="150"/>
      <c r="I151" s="151"/>
      <c r="J151" s="43"/>
      <c r="K151" s="43"/>
    </row>
    <row r="152" spans="1:11" x14ac:dyDescent="0.25">
      <c r="A152" s="182">
        <v>43922</v>
      </c>
      <c r="B152" s="63" t="s">
        <v>126</v>
      </c>
      <c r="C152" s="64"/>
      <c r="D152" s="64"/>
      <c r="E152" s="68"/>
      <c r="F152" s="102">
        <v>1710</v>
      </c>
      <c r="G152" s="100"/>
      <c r="H152" s="129"/>
      <c r="I152" s="26"/>
      <c r="J152" s="43"/>
      <c r="K152" s="43"/>
    </row>
    <row r="153" spans="1:11" x14ac:dyDescent="0.25">
      <c r="A153" s="67"/>
      <c r="B153" s="63"/>
      <c r="C153" s="64"/>
      <c r="D153" s="64"/>
      <c r="E153" s="68"/>
      <c r="F153" s="96"/>
      <c r="G153" s="102"/>
      <c r="H153" s="129">
        <v>1710</v>
      </c>
      <c r="I153" s="26" t="s">
        <v>33</v>
      </c>
      <c r="J153" s="43"/>
      <c r="K153" s="43"/>
    </row>
    <row r="154" spans="1:11" x14ac:dyDescent="0.25">
      <c r="A154" s="43"/>
      <c r="B154" s="43"/>
      <c r="C154" s="43"/>
      <c r="D154" s="43"/>
      <c r="E154" s="43"/>
      <c r="F154" s="43"/>
      <c r="G154" s="43"/>
      <c r="H154" s="43"/>
      <c r="I154" s="43"/>
      <c r="J154" s="43"/>
      <c r="K154" s="43"/>
    </row>
    <row r="155" spans="1:11" x14ac:dyDescent="0.25">
      <c r="A155" s="58" t="s">
        <v>48</v>
      </c>
      <c r="B155" s="16" t="str">
        <f>'Case Study'!E35</f>
        <v>Travel Expense</v>
      </c>
      <c r="C155" s="16"/>
      <c r="D155" s="16"/>
      <c r="E155" s="16"/>
      <c r="F155" s="59"/>
      <c r="G155" s="45"/>
      <c r="H155" s="60" t="s">
        <v>49</v>
      </c>
      <c r="I155" s="61">
        <f>'Case Study'!H35</f>
        <v>555</v>
      </c>
      <c r="J155" s="43"/>
      <c r="K155" s="43"/>
    </row>
    <row r="156" spans="1:11" x14ac:dyDescent="0.25">
      <c r="A156" s="42" t="s">
        <v>24</v>
      </c>
      <c r="B156" s="310" t="s">
        <v>50</v>
      </c>
      <c r="C156" s="311"/>
      <c r="D156" s="312"/>
      <c r="E156" s="42" t="s">
        <v>26</v>
      </c>
      <c r="F156" s="42" t="s">
        <v>33</v>
      </c>
      <c r="G156" s="42" t="s">
        <v>34</v>
      </c>
      <c r="H156" s="145" t="s">
        <v>51</v>
      </c>
      <c r="I156" s="145" t="s">
        <v>119</v>
      </c>
    </row>
    <row r="157" spans="1:11" x14ac:dyDescent="0.25">
      <c r="A157" s="67">
        <f>A151</f>
        <v>2020</v>
      </c>
      <c r="B157" s="89"/>
      <c r="C157" s="90"/>
      <c r="D157" s="90"/>
      <c r="E157" s="65"/>
      <c r="F157" s="91"/>
      <c r="G157" s="92"/>
      <c r="H157" s="150"/>
      <c r="I157" s="151"/>
    </row>
    <row r="158" spans="1:11" x14ac:dyDescent="0.25">
      <c r="A158" s="182">
        <v>39173</v>
      </c>
      <c r="B158" s="63" t="s">
        <v>168</v>
      </c>
      <c r="C158" s="64"/>
      <c r="D158" s="64"/>
      <c r="E158" s="68"/>
      <c r="F158" s="102">
        <v>9200</v>
      </c>
      <c r="G158" s="100"/>
      <c r="H158" s="129"/>
      <c r="I158" s="26"/>
    </row>
    <row r="159" spans="1:11" x14ac:dyDescent="0.25">
      <c r="A159" s="67"/>
      <c r="B159" s="63"/>
      <c r="C159" s="64"/>
      <c r="D159" s="64"/>
      <c r="E159" s="68"/>
      <c r="F159" s="96"/>
      <c r="G159" s="102"/>
      <c r="H159" s="129">
        <v>9200</v>
      </c>
      <c r="I159" s="26" t="s">
        <v>33</v>
      </c>
    </row>
  </sheetData>
  <mergeCells count="50">
    <mergeCell ref="B156:D156"/>
    <mergeCell ref="B136:D136"/>
    <mergeCell ref="B22:D22"/>
    <mergeCell ref="B28:D28"/>
    <mergeCell ref="B34:D34"/>
    <mergeCell ref="B41:D41"/>
    <mergeCell ref="B49:D49"/>
    <mergeCell ref="B150:D150"/>
    <mergeCell ref="B117:D117"/>
    <mergeCell ref="B123:D123"/>
    <mergeCell ref="A148:I148"/>
    <mergeCell ref="B129:D129"/>
    <mergeCell ref="B143:D143"/>
    <mergeCell ref="B56:D56"/>
    <mergeCell ref="B61:D61"/>
    <mergeCell ref="B111:D111"/>
    <mergeCell ref="B103:D103"/>
    <mergeCell ref="B90:D90"/>
    <mergeCell ref="B77:D77"/>
    <mergeCell ref="B72:D72"/>
    <mergeCell ref="B24:D24"/>
    <mergeCell ref="B29:D29"/>
    <mergeCell ref="B30:D30"/>
    <mergeCell ref="B31:D31"/>
    <mergeCell ref="A32:I32"/>
    <mergeCell ref="B33:G33"/>
    <mergeCell ref="B66:D66"/>
    <mergeCell ref="B83:D83"/>
    <mergeCell ref="B96:D96"/>
    <mergeCell ref="B3:G3"/>
    <mergeCell ref="B5:D5"/>
    <mergeCell ref="B6:D6"/>
    <mergeCell ref="B7:D7"/>
    <mergeCell ref="B8:D8"/>
    <mergeCell ref="B23:D23"/>
    <mergeCell ref="B25:D25"/>
    <mergeCell ref="A26:I26"/>
    <mergeCell ref="B27:D27"/>
    <mergeCell ref="B4:D4"/>
    <mergeCell ref="B9:D9"/>
    <mergeCell ref="B10:D10"/>
    <mergeCell ref="B11:D11"/>
    <mergeCell ref="B12:D12"/>
    <mergeCell ref="B13:D13"/>
    <mergeCell ref="B19:D19"/>
    <mergeCell ref="B14:D14"/>
    <mergeCell ref="B15:D15"/>
    <mergeCell ref="B16:D16"/>
    <mergeCell ref="B17:D17"/>
    <mergeCell ref="B18:D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H29" sqref="H29"/>
    </sheetView>
  </sheetViews>
  <sheetFormatPr defaultColWidth="9.140625" defaultRowHeight="15" x14ac:dyDescent="0.25"/>
  <cols>
    <col min="1" max="16384" width="9.140625" style="49"/>
  </cols>
  <sheetData>
    <row r="1" spans="1:9" x14ac:dyDescent="0.25">
      <c r="A1" s="317" t="str">
        <f>'Case Study'!A7</f>
        <v>JM Travel and Tours</v>
      </c>
      <c r="B1" s="317"/>
      <c r="C1" s="317"/>
      <c r="D1" s="317"/>
      <c r="E1" s="317"/>
      <c r="F1" s="317"/>
      <c r="G1" s="317"/>
      <c r="H1" s="317"/>
      <c r="I1" s="317"/>
    </row>
    <row r="2" spans="1:9" x14ac:dyDescent="0.25">
      <c r="A2" s="317" t="s">
        <v>0</v>
      </c>
      <c r="B2" s="317"/>
      <c r="C2" s="317"/>
      <c r="D2" s="317"/>
      <c r="E2" s="317"/>
      <c r="F2" s="317"/>
      <c r="G2" s="317"/>
      <c r="H2" s="317"/>
      <c r="I2" s="317"/>
    </row>
    <row r="3" spans="1:9" x14ac:dyDescent="0.25">
      <c r="A3" s="318" t="s">
        <v>115</v>
      </c>
      <c r="B3" s="318"/>
      <c r="C3" s="318"/>
      <c r="D3" s="318"/>
      <c r="E3" s="318"/>
      <c r="F3" s="318"/>
      <c r="G3" s="318"/>
      <c r="H3" s="318"/>
      <c r="I3" s="318"/>
    </row>
    <row r="4" spans="1:9" x14ac:dyDescent="0.25">
      <c r="A4" s="319"/>
      <c r="B4" s="320"/>
      <c r="C4" s="321"/>
      <c r="D4" s="325" t="s">
        <v>36</v>
      </c>
      <c r="E4" s="326"/>
      <c r="F4" s="325" t="s">
        <v>1</v>
      </c>
      <c r="G4" s="326"/>
      <c r="H4" s="325" t="s">
        <v>37</v>
      </c>
      <c r="I4" s="326"/>
    </row>
    <row r="5" spans="1:9" x14ac:dyDescent="0.25">
      <c r="A5" s="322"/>
      <c r="B5" s="323"/>
      <c r="C5" s="324"/>
      <c r="D5" s="327"/>
      <c r="E5" s="328"/>
      <c r="F5" s="327"/>
      <c r="G5" s="328"/>
      <c r="H5" s="327"/>
      <c r="I5" s="328"/>
    </row>
    <row r="6" spans="1:9" x14ac:dyDescent="0.25">
      <c r="A6" s="300" t="s">
        <v>35</v>
      </c>
      <c r="B6" s="301"/>
      <c r="C6" s="302"/>
      <c r="D6" s="42" t="s">
        <v>33</v>
      </c>
      <c r="E6" s="42" t="s">
        <v>34</v>
      </c>
      <c r="F6" s="42" t="s">
        <v>33</v>
      </c>
      <c r="G6" s="42" t="s">
        <v>34</v>
      </c>
      <c r="H6" s="42" t="s">
        <v>33</v>
      </c>
      <c r="I6" s="42" t="s">
        <v>34</v>
      </c>
    </row>
    <row r="7" spans="1:9" x14ac:dyDescent="0.25">
      <c r="A7" s="294" t="str">
        <f>'Case Study'!A26</f>
        <v>Cash</v>
      </c>
      <c r="B7" s="294"/>
      <c r="C7" s="294"/>
      <c r="D7" s="129">
        <v>49160</v>
      </c>
      <c r="E7" s="129"/>
      <c r="F7" s="129"/>
      <c r="G7" s="129">
        <v>3450</v>
      </c>
      <c r="H7" s="129">
        <v>45710</v>
      </c>
      <c r="I7" s="129"/>
    </row>
    <row r="8" spans="1:9" x14ac:dyDescent="0.25">
      <c r="A8" s="294" t="str">
        <f>'Case Study'!A27</f>
        <v xml:space="preserve">Accounts Receivable </v>
      </c>
      <c r="B8" s="294"/>
      <c r="C8" s="294"/>
      <c r="D8" s="129">
        <v>21420</v>
      </c>
      <c r="E8" s="129"/>
      <c r="F8" s="129"/>
      <c r="G8" s="129">
        <v>3210</v>
      </c>
      <c r="H8" s="129">
        <v>18210</v>
      </c>
      <c r="I8" s="129"/>
    </row>
    <row r="9" spans="1:9" x14ac:dyDescent="0.25">
      <c r="A9" s="294" t="str">
        <f>'Case Study'!A28</f>
        <v>Prepaid Insurance</v>
      </c>
      <c r="B9" s="294"/>
      <c r="C9" s="294"/>
      <c r="D9" s="129">
        <v>6600</v>
      </c>
      <c r="E9" s="129"/>
      <c r="F9" s="129"/>
      <c r="G9" s="129"/>
      <c r="H9" s="129">
        <v>6600</v>
      </c>
      <c r="I9" s="129"/>
    </row>
    <row r="10" spans="1:9" x14ac:dyDescent="0.25">
      <c r="A10" s="294" t="str">
        <f>'Case Study'!A29</f>
        <v>Equipment</v>
      </c>
      <c r="B10" s="294"/>
      <c r="C10" s="294"/>
      <c r="D10" s="129">
        <v>78800</v>
      </c>
      <c r="E10" s="129"/>
      <c r="F10" s="129"/>
      <c r="G10" s="129"/>
      <c r="H10" s="129">
        <v>78800</v>
      </c>
      <c r="I10" s="129"/>
    </row>
    <row r="11" spans="1:9" x14ac:dyDescent="0.25">
      <c r="A11" s="294" t="str">
        <f>'Case Study'!A30</f>
        <v>Accumulated Depreciation</v>
      </c>
      <c r="B11" s="294"/>
      <c r="C11" s="294"/>
      <c r="D11" s="129">
        <v>-7700</v>
      </c>
      <c r="E11" s="129"/>
      <c r="F11" s="129"/>
      <c r="G11" s="129">
        <v>-500</v>
      </c>
      <c r="H11" s="129">
        <v>-8200</v>
      </c>
      <c r="I11" s="129"/>
    </row>
    <row r="12" spans="1:9" x14ac:dyDescent="0.25">
      <c r="A12" s="294" t="str">
        <f>'Case Study'!A32</f>
        <v>Accounts Payable</v>
      </c>
      <c r="B12" s="294"/>
      <c r="C12" s="294"/>
      <c r="D12" s="129"/>
      <c r="E12" s="129">
        <v>25600</v>
      </c>
      <c r="F12" s="129"/>
      <c r="G12" s="129">
        <v>8200</v>
      </c>
      <c r="H12" s="129"/>
      <c r="I12" s="129">
        <v>17400</v>
      </c>
    </row>
    <row r="13" spans="1:9" x14ac:dyDescent="0.25">
      <c r="A13" s="294" t="str">
        <f>'Case Study'!A33</f>
        <v>Bank Loan Interest Payable</v>
      </c>
      <c r="B13" s="294"/>
      <c r="C13" s="294"/>
      <c r="D13" s="129"/>
      <c r="E13" s="129">
        <v>50</v>
      </c>
      <c r="F13" s="129"/>
      <c r="G13" s="129"/>
      <c r="H13" s="129"/>
      <c r="I13" s="129">
        <v>50</v>
      </c>
    </row>
    <row r="14" spans="1:9" x14ac:dyDescent="0.25">
      <c r="A14" s="294" t="str">
        <f>'Case Study'!A34</f>
        <v>Salary Payable</v>
      </c>
      <c r="B14" s="294"/>
      <c r="C14" s="294"/>
      <c r="D14" s="129"/>
      <c r="E14" s="129">
        <v>720</v>
      </c>
      <c r="F14" s="129"/>
      <c r="G14" s="129"/>
      <c r="H14" s="129"/>
      <c r="I14" s="129">
        <v>720</v>
      </c>
    </row>
    <row r="15" spans="1:9" x14ac:dyDescent="0.25">
      <c r="A15" s="294" t="str">
        <f>'Case Study'!A35</f>
        <v>Unearned Revenue</v>
      </c>
      <c r="B15" s="294"/>
      <c r="C15" s="294"/>
      <c r="D15" s="129"/>
      <c r="E15" s="129">
        <v>8800</v>
      </c>
      <c r="F15" s="129">
        <v>3500</v>
      </c>
      <c r="G15" s="129"/>
      <c r="H15" s="129"/>
      <c r="I15" s="129">
        <v>5300</v>
      </c>
    </row>
    <row r="16" spans="1:9" x14ac:dyDescent="0.25">
      <c r="A16" s="25" t="s">
        <v>86</v>
      </c>
      <c r="B16" s="25"/>
      <c r="C16" s="25"/>
      <c r="D16" s="129"/>
      <c r="E16" s="129">
        <v>18000</v>
      </c>
      <c r="F16" s="129">
        <v>500</v>
      </c>
      <c r="G16" s="129"/>
      <c r="H16" s="129"/>
      <c r="I16" s="129">
        <v>17500</v>
      </c>
    </row>
    <row r="17" spans="1:9" x14ac:dyDescent="0.25">
      <c r="A17" s="294" t="str">
        <f>'Case Study'!A37</f>
        <v>Bank Loan-Non-Current Portion</v>
      </c>
      <c r="B17" s="294"/>
      <c r="C17" s="294"/>
      <c r="D17" s="129"/>
      <c r="E17" s="129">
        <v>24000</v>
      </c>
      <c r="F17" s="129">
        <v>575</v>
      </c>
      <c r="G17" s="129"/>
      <c r="H17" s="129"/>
      <c r="I17" s="129">
        <v>23425</v>
      </c>
    </row>
    <row r="18" spans="1:9" x14ac:dyDescent="0.25">
      <c r="A18" s="287" t="str">
        <f>'Case Study'!A39</f>
        <v>Mendoza Capital</v>
      </c>
      <c r="B18" s="288"/>
      <c r="C18" s="289"/>
      <c r="D18" s="129"/>
      <c r="E18" s="96">
        <v>58015</v>
      </c>
      <c r="F18" s="129"/>
      <c r="G18" s="129"/>
      <c r="H18" s="129"/>
      <c r="I18" s="129">
        <v>58015</v>
      </c>
    </row>
    <row r="19" spans="1:9" x14ac:dyDescent="0.25">
      <c r="A19" s="287" t="str">
        <f>'Case Study'!A40</f>
        <v>Mendoza Withdrawals</v>
      </c>
      <c r="B19" s="288"/>
      <c r="C19" s="289"/>
      <c r="D19" s="129"/>
      <c r="E19" s="129">
        <v>2500</v>
      </c>
      <c r="F19" s="129"/>
      <c r="G19" s="129"/>
      <c r="H19" s="129"/>
      <c r="I19" s="129">
        <v>2500</v>
      </c>
    </row>
    <row r="20" spans="1:9" x14ac:dyDescent="0.25">
      <c r="A20" s="287" t="str">
        <f>'Case Study'!E26</f>
        <v>Travel Service Revenue</v>
      </c>
      <c r="B20" s="288"/>
      <c r="C20" s="289"/>
      <c r="D20" s="129"/>
      <c r="E20" s="96">
        <v>45000</v>
      </c>
      <c r="F20" s="129"/>
      <c r="G20" s="129"/>
      <c r="H20" s="129"/>
      <c r="I20" s="129">
        <v>45000</v>
      </c>
    </row>
    <row r="21" spans="1:9" x14ac:dyDescent="0.25">
      <c r="A21" s="316" t="str">
        <f>'Case Study'!E28</f>
        <v>Advertising Expense</v>
      </c>
      <c r="B21" s="316"/>
      <c r="C21" s="316"/>
      <c r="D21" s="129">
        <v>3000</v>
      </c>
      <c r="E21" s="129"/>
      <c r="F21" s="129"/>
      <c r="G21" s="129"/>
      <c r="H21" s="129">
        <v>3000</v>
      </c>
      <c r="I21" s="129"/>
    </row>
    <row r="22" spans="1:9" x14ac:dyDescent="0.25">
      <c r="A22" s="316" t="str">
        <f>'Case Study'!E29</f>
        <v>Depreciation Expense</v>
      </c>
      <c r="B22" s="316"/>
      <c r="C22" s="316"/>
      <c r="D22" s="129">
        <v>500</v>
      </c>
      <c r="E22" s="129"/>
      <c r="F22" s="129"/>
      <c r="G22" s="129"/>
      <c r="H22" s="129">
        <v>500</v>
      </c>
      <c r="I22" s="129"/>
    </row>
    <row r="23" spans="1:9" x14ac:dyDescent="0.25">
      <c r="A23" s="316" t="str">
        <f>'Case Study'!E30</f>
        <v>Insurance Expense</v>
      </c>
      <c r="B23" s="316"/>
      <c r="C23" s="316"/>
      <c r="D23" s="129">
        <v>600</v>
      </c>
      <c r="E23" s="129"/>
      <c r="F23" s="129"/>
      <c r="G23" s="129"/>
      <c r="H23" s="129">
        <v>600</v>
      </c>
      <c r="I23" s="129"/>
    </row>
    <row r="24" spans="1:9" x14ac:dyDescent="0.25">
      <c r="A24" s="316" t="str">
        <f>'Case Study'!E31</f>
        <v>Interest Expense</v>
      </c>
      <c r="B24" s="316"/>
      <c r="C24" s="316"/>
      <c r="D24" s="129">
        <v>50</v>
      </c>
      <c r="E24" s="129"/>
      <c r="F24" s="129"/>
      <c r="G24" s="129"/>
      <c r="H24" s="129">
        <v>50</v>
      </c>
      <c r="I24" s="129"/>
    </row>
    <row r="25" spans="1:9" x14ac:dyDescent="0.25">
      <c r="A25" s="294" t="str">
        <f>'Case Study'!E32</f>
        <v>Rent Expense</v>
      </c>
      <c r="B25" s="294"/>
      <c r="C25" s="294"/>
      <c r="D25" s="129">
        <v>2100</v>
      </c>
      <c r="E25" s="129"/>
      <c r="F25" s="129"/>
      <c r="G25" s="129"/>
      <c r="H25" s="129">
        <v>2100</v>
      </c>
      <c r="I25" s="129"/>
    </row>
    <row r="26" spans="1:9" x14ac:dyDescent="0.25">
      <c r="A26" s="316" t="str">
        <f>'Case Study'!E33</f>
        <v>Salaries Expense</v>
      </c>
      <c r="B26" s="316"/>
      <c r="C26" s="316"/>
      <c r="D26" s="129">
        <v>3200</v>
      </c>
      <c r="E26" s="129"/>
      <c r="F26" s="129">
        <v>720</v>
      </c>
      <c r="G26" s="129"/>
      <c r="H26" s="129">
        <v>3920</v>
      </c>
      <c r="I26" s="129"/>
    </row>
    <row r="27" spans="1:9" x14ac:dyDescent="0.25">
      <c r="A27" s="294" t="str">
        <f>'Case Study'!E34</f>
        <v>Telephone Expense</v>
      </c>
      <c r="B27" s="294"/>
      <c r="C27" s="294"/>
      <c r="D27" s="129">
        <v>1710</v>
      </c>
      <c r="E27" s="129"/>
      <c r="F27" s="129"/>
      <c r="G27" s="129"/>
      <c r="H27" s="129">
        <v>1710</v>
      </c>
      <c r="I27" s="129"/>
    </row>
    <row r="28" spans="1:9" x14ac:dyDescent="0.25">
      <c r="A28" s="294" t="str">
        <f>'Case Study'!E35</f>
        <v>Travel Expense</v>
      </c>
      <c r="B28" s="294"/>
      <c r="C28" s="294"/>
      <c r="D28" s="129">
        <v>9200</v>
      </c>
      <c r="E28" s="129"/>
      <c r="F28" s="129"/>
      <c r="G28" s="129"/>
      <c r="H28" s="129">
        <v>9200</v>
      </c>
      <c r="I28" s="129"/>
    </row>
    <row r="29" spans="1:9" x14ac:dyDescent="0.25">
      <c r="A29" s="294" t="s">
        <v>12</v>
      </c>
      <c r="B29" s="294"/>
      <c r="C29" s="294"/>
      <c r="D29" s="96">
        <v>168570</v>
      </c>
      <c r="E29" s="96">
        <v>182685</v>
      </c>
      <c r="F29" s="96"/>
      <c r="G29" s="96"/>
      <c r="H29" s="96">
        <v>162200</v>
      </c>
      <c r="I29" s="96">
        <v>169910</v>
      </c>
    </row>
    <row r="30" spans="1:9" x14ac:dyDescent="0.25">
      <c r="D30" s="131"/>
      <c r="E30" s="131"/>
      <c r="F30" s="131"/>
      <c r="G30" s="131"/>
      <c r="H30" s="131"/>
      <c r="I30" s="131"/>
    </row>
  </sheetData>
  <mergeCells count="30">
    <mergeCell ref="A29:C29"/>
    <mergeCell ref="A25:C25"/>
    <mergeCell ref="A1:I1"/>
    <mergeCell ref="A2:I2"/>
    <mergeCell ref="A3:I3"/>
    <mergeCell ref="A4:C5"/>
    <mergeCell ref="D4:E5"/>
    <mergeCell ref="F4:G5"/>
    <mergeCell ref="H4:I5"/>
    <mergeCell ref="A18:C18"/>
    <mergeCell ref="A6:C6"/>
    <mergeCell ref="A7:C7"/>
    <mergeCell ref="A8:C8"/>
    <mergeCell ref="A9:C9"/>
    <mergeCell ref="A10:C10"/>
    <mergeCell ref="A11:C11"/>
    <mergeCell ref="A12:C12"/>
    <mergeCell ref="A13:C13"/>
    <mergeCell ref="A14:C14"/>
    <mergeCell ref="A15:C15"/>
    <mergeCell ref="A17:C17"/>
    <mergeCell ref="A26:C26"/>
    <mergeCell ref="A27:C27"/>
    <mergeCell ref="A28:C28"/>
    <mergeCell ref="A19:C19"/>
    <mergeCell ref="A20:C20"/>
    <mergeCell ref="A21:C21"/>
    <mergeCell ref="A22:C22"/>
    <mergeCell ref="A23:C23"/>
    <mergeCell ref="A24:C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85" zoomScaleNormal="85" workbookViewId="0">
      <selection activeCell="B22" sqref="B22:F22"/>
    </sheetView>
  </sheetViews>
  <sheetFormatPr defaultColWidth="9.140625" defaultRowHeight="15" x14ac:dyDescent="0.25"/>
  <cols>
    <col min="1" max="16384" width="9.140625" style="49"/>
  </cols>
  <sheetData>
    <row r="1" spans="1:9" x14ac:dyDescent="0.25">
      <c r="B1" s="329" t="s">
        <v>98</v>
      </c>
      <c r="C1" s="329"/>
      <c r="D1" s="329"/>
      <c r="E1" s="329"/>
      <c r="F1" s="329"/>
      <c r="I1" s="49" t="s">
        <v>106</v>
      </c>
    </row>
    <row r="2" spans="1:9" x14ac:dyDescent="0.25">
      <c r="A2" s="42" t="s">
        <v>24</v>
      </c>
      <c r="B2" s="284" t="s">
        <v>25</v>
      </c>
      <c r="C2" s="285"/>
      <c r="D2" s="285"/>
      <c r="E2" s="285"/>
      <c r="F2" s="286"/>
      <c r="G2" s="42" t="s">
        <v>26</v>
      </c>
      <c r="H2" s="42" t="s">
        <v>33</v>
      </c>
      <c r="I2" s="42" t="s">
        <v>34</v>
      </c>
    </row>
    <row r="3" spans="1:9" x14ac:dyDescent="0.25">
      <c r="A3" s="44">
        <f>Journal!A4</f>
        <v>2020</v>
      </c>
      <c r="B3" s="277"/>
      <c r="C3" s="277"/>
      <c r="D3" s="277"/>
      <c r="E3" s="277"/>
      <c r="F3" s="277"/>
      <c r="G3" s="45"/>
      <c r="H3" s="46"/>
      <c r="I3" s="46"/>
    </row>
    <row r="4" spans="1:9" x14ac:dyDescent="0.25">
      <c r="A4" s="181">
        <v>11049</v>
      </c>
      <c r="B4" s="330" t="s">
        <v>125</v>
      </c>
      <c r="C4" s="330"/>
      <c r="D4" s="330"/>
      <c r="E4" s="330"/>
      <c r="F4" s="330"/>
      <c r="G4" s="45"/>
      <c r="H4" s="46"/>
      <c r="I4" s="46">
        <v>600</v>
      </c>
    </row>
    <row r="5" spans="1:9" x14ac:dyDescent="0.25">
      <c r="A5" s="44"/>
      <c r="B5" s="278" t="s">
        <v>157</v>
      </c>
      <c r="C5" s="278"/>
      <c r="D5" s="278"/>
      <c r="E5" s="278"/>
      <c r="F5" s="278"/>
      <c r="G5" s="45"/>
      <c r="H5" s="46">
        <v>600</v>
      </c>
      <c r="I5" s="46"/>
    </row>
    <row r="6" spans="1:9" x14ac:dyDescent="0.25">
      <c r="A6" s="44"/>
      <c r="B6" s="293" t="s">
        <v>177</v>
      </c>
      <c r="C6" s="293"/>
      <c r="D6" s="293"/>
      <c r="E6" s="293"/>
      <c r="F6" s="293"/>
      <c r="G6" s="45"/>
      <c r="H6" s="46"/>
      <c r="I6" s="46"/>
    </row>
    <row r="7" spans="1:9" x14ac:dyDescent="0.25">
      <c r="A7" s="44"/>
      <c r="B7" s="277"/>
      <c r="C7" s="277"/>
      <c r="D7" s="277"/>
      <c r="E7" s="277"/>
      <c r="F7" s="277"/>
      <c r="G7" s="45"/>
      <c r="H7" s="46"/>
      <c r="I7" s="46"/>
    </row>
    <row r="8" spans="1:9" x14ac:dyDescent="0.25">
      <c r="A8" s="181">
        <v>11049</v>
      </c>
      <c r="B8" s="277" t="s">
        <v>176</v>
      </c>
      <c r="C8" s="277"/>
      <c r="D8" s="277"/>
      <c r="E8" s="277"/>
      <c r="F8" s="277"/>
      <c r="G8" s="45"/>
      <c r="H8" s="46">
        <v>50</v>
      </c>
      <c r="I8" s="46"/>
    </row>
    <row r="9" spans="1:9" x14ac:dyDescent="0.25">
      <c r="A9" s="44"/>
      <c r="B9" s="278" t="s">
        <v>155</v>
      </c>
      <c r="C9" s="278"/>
      <c r="D9" s="278"/>
      <c r="E9" s="278"/>
      <c r="F9" s="278"/>
      <c r="G9" s="45"/>
      <c r="H9" s="46"/>
      <c r="I9" s="46">
        <v>50</v>
      </c>
    </row>
    <row r="10" spans="1:9" x14ac:dyDescent="0.25">
      <c r="A10" s="44"/>
      <c r="B10" s="293" t="s">
        <v>178</v>
      </c>
      <c r="C10" s="293"/>
      <c r="D10" s="293"/>
      <c r="E10" s="293"/>
      <c r="F10" s="293"/>
      <c r="G10" s="45"/>
      <c r="H10" s="46"/>
      <c r="I10" s="46"/>
    </row>
    <row r="11" spans="1:9" x14ac:dyDescent="0.25">
      <c r="A11" s="44"/>
      <c r="B11" s="277"/>
      <c r="C11" s="277"/>
      <c r="D11" s="277"/>
      <c r="E11" s="277"/>
      <c r="F11" s="277"/>
      <c r="G11" s="45"/>
      <c r="H11" s="46"/>
      <c r="I11" s="46"/>
    </row>
    <row r="12" spans="1:9" x14ac:dyDescent="0.25">
      <c r="A12" s="181">
        <v>11049</v>
      </c>
      <c r="B12" s="277" t="s">
        <v>126</v>
      </c>
      <c r="C12" s="277"/>
      <c r="D12" s="277"/>
      <c r="E12" s="277"/>
      <c r="F12" s="277"/>
      <c r="G12" s="45"/>
      <c r="H12" s="46">
        <v>3500</v>
      </c>
      <c r="I12" s="46"/>
    </row>
    <row r="13" spans="1:9" x14ac:dyDescent="0.25">
      <c r="A13" s="44"/>
      <c r="B13" s="278" t="s">
        <v>153</v>
      </c>
      <c r="C13" s="278"/>
      <c r="D13" s="278"/>
      <c r="E13" s="278"/>
      <c r="F13" s="278"/>
      <c r="G13" s="45"/>
      <c r="H13" s="46"/>
      <c r="I13" s="46">
        <v>3500</v>
      </c>
    </row>
    <row r="14" spans="1:9" x14ac:dyDescent="0.25">
      <c r="A14" s="44"/>
      <c r="B14" s="293" t="s">
        <v>179</v>
      </c>
      <c r="C14" s="293"/>
      <c r="D14" s="293"/>
      <c r="E14" s="293"/>
      <c r="F14" s="293"/>
      <c r="G14" s="45"/>
      <c r="H14" s="45"/>
      <c r="I14" s="45"/>
    </row>
    <row r="15" spans="1:9" x14ac:dyDescent="0.25">
      <c r="A15" s="42"/>
      <c r="B15" s="277"/>
      <c r="C15" s="277"/>
      <c r="D15" s="277"/>
      <c r="E15" s="277"/>
      <c r="F15" s="277"/>
      <c r="G15" s="42"/>
      <c r="H15" s="42"/>
      <c r="I15" s="42"/>
    </row>
    <row r="16" spans="1:9" x14ac:dyDescent="0.25">
      <c r="A16" s="181">
        <v>11049</v>
      </c>
      <c r="B16" s="277" t="s">
        <v>180</v>
      </c>
      <c r="C16" s="277"/>
      <c r="D16" s="277"/>
      <c r="E16" s="277"/>
      <c r="F16" s="277"/>
      <c r="G16" s="45"/>
      <c r="H16" s="46">
        <v>500</v>
      </c>
      <c r="I16" s="46"/>
    </row>
    <row r="17" spans="1:9" x14ac:dyDescent="0.25">
      <c r="A17" s="44"/>
      <c r="B17" s="278" t="s">
        <v>181</v>
      </c>
      <c r="C17" s="278"/>
      <c r="D17" s="278"/>
      <c r="E17" s="278"/>
      <c r="F17" s="278"/>
      <c r="G17" s="45"/>
      <c r="H17" s="46"/>
      <c r="I17" s="46">
        <v>500</v>
      </c>
    </row>
    <row r="18" spans="1:9" x14ac:dyDescent="0.25">
      <c r="A18" s="44"/>
      <c r="B18" s="293" t="s">
        <v>182</v>
      </c>
      <c r="C18" s="293"/>
      <c r="D18" s="293"/>
      <c r="E18" s="293"/>
      <c r="F18" s="293"/>
      <c r="G18" s="45"/>
      <c r="H18" s="46"/>
      <c r="I18" s="46"/>
    </row>
    <row r="19" spans="1:9" x14ac:dyDescent="0.25">
      <c r="A19" s="44"/>
      <c r="B19" s="277"/>
      <c r="C19" s="277"/>
      <c r="D19" s="277"/>
      <c r="E19" s="277"/>
      <c r="F19" s="277"/>
      <c r="G19" s="45"/>
      <c r="H19" s="46"/>
      <c r="I19" s="46"/>
    </row>
    <row r="20" spans="1:9" x14ac:dyDescent="0.25">
      <c r="A20" s="181">
        <v>11049</v>
      </c>
      <c r="B20" s="277" t="s">
        <v>183</v>
      </c>
      <c r="C20" s="277"/>
      <c r="D20" s="277"/>
      <c r="E20" s="277"/>
      <c r="F20" s="277"/>
      <c r="G20" s="45"/>
      <c r="H20" s="46">
        <v>720</v>
      </c>
      <c r="I20" s="46"/>
    </row>
    <row r="21" spans="1:9" x14ac:dyDescent="0.25">
      <c r="A21" s="44"/>
      <c r="B21" s="278" t="s">
        <v>162</v>
      </c>
      <c r="C21" s="278"/>
      <c r="D21" s="278"/>
      <c r="E21" s="278"/>
      <c r="F21" s="278"/>
      <c r="G21" s="45"/>
      <c r="H21" s="46"/>
      <c r="I21" s="46">
        <v>720</v>
      </c>
    </row>
    <row r="22" spans="1:9" x14ac:dyDescent="0.25">
      <c r="A22" s="44"/>
      <c r="B22" s="293" t="s">
        <v>184</v>
      </c>
      <c r="C22" s="293"/>
      <c r="D22" s="293"/>
      <c r="E22" s="293"/>
      <c r="F22" s="293"/>
      <c r="G22" s="45"/>
      <c r="H22" s="46"/>
      <c r="I22" s="46"/>
    </row>
    <row r="23" spans="1:9" x14ac:dyDescent="0.25">
      <c r="A23" s="44"/>
      <c r="B23" s="277"/>
      <c r="C23" s="277"/>
      <c r="D23" s="277"/>
      <c r="E23" s="277"/>
      <c r="F23" s="277"/>
      <c r="G23" s="45"/>
      <c r="H23" s="46"/>
      <c r="I23" s="46"/>
    </row>
    <row r="25" spans="1:9" s="43" customFormat="1" ht="12.75" x14ac:dyDescent="0.2"/>
    <row r="26" spans="1:9" s="43" customFormat="1" ht="12.75" x14ac:dyDescent="0.2"/>
    <row r="27" spans="1:9" s="43" customFormat="1" ht="12.75" x14ac:dyDescent="0.2"/>
    <row r="28" spans="1:9" s="43" customFormat="1" ht="12.75" x14ac:dyDescent="0.2"/>
  </sheetData>
  <mergeCells count="23">
    <mergeCell ref="B23:F23"/>
    <mergeCell ref="B13:F13"/>
    <mergeCell ref="B2:F2"/>
    <mergeCell ref="B3:F3"/>
    <mergeCell ref="B4:F4"/>
    <mergeCell ref="B5:F5"/>
    <mergeCell ref="B6:F6"/>
    <mergeCell ref="B7:F7"/>
    <mergeCell ref="B8:F8"/>
    <mergeCell ref="B9:F9"/>
    <mergeCell ref="B10:F10"/>
    <mergeCell ref="B11:F11"/>
    <mergeCell ref="B12:F12"/>
    <mergeCell ref="B20:F20"/>
    <mergeCell ref="B21:F21"/>
    <mergeCell ref="B22:F22"/>
    <mergeCell ref="B1:F1"/>
    <mergeCell ref="B19:F19"/>
    <mergeCell ref="B14:F14"/>
    <mergeCell ref="B15:F15"/>
    <mergeCell ref="B16:F16"/>
    <mergeCell ref="B17:F17"/>
    <mergeCell ref="B18: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topLeftCell="A10" workbookViewId="0">
      <selection activeCell="D24" sqref="D24:D27"/>
    </sheetView>
  </sheetViews>
  <sheetFormatPr defaultColWidth="9.140625" defaultRowHeight="15" x14ac:dyDescent="0.25"/>
  <cols>
    <col min="1" max="5" width="9.140625" style="49"/>
    <col min="6" max="6" width="9.140625" style="49" customWidth="1"/>
    <col min="7" max="7" width="9.140625" style="49"/>
    <col min="8" max="8" width="9.140625" style="49" customWidth="1"/>
    <col min="9" max="9" width="18.28515625" style="49" customWidth="1"/>
    <col min="10" max="10" width="9.28515625" style="49" bestFit="1" customWidth="1"/>
    <col min="11" max="11" width="9.5703125" style="49" bestFit="1" customWidth="1"/>
    <col min="12" max="12" width="9.140625" style="49"/>
    <col min="13" max="13" width="9.5703125" style="49" bestFit="1" customWidth="1"/>
    <col min="14" max="16384" width="9.140625" style="49"/>
  </cols>
  <sheetData>
    <row r="1" spans="1:13" x14ac:dyDescent="0.25">
      <c r="A1" s="331" t="str">
        <f>Worksheet!A1</f>
        <v>JM Travel and Tours</v>
      </c>
      <c r="B1" s="332"/>
      <c r="C1" s="332"/>
      <c r="D1" s="332"/>
      <c r="E1" s="333"/>
      <c r="F1" s="43"/>
      <c r="I1" s="331" t="str">
        <f>Worksheet!A1</f>
        <v>JM Travel and Tours</v>
      </c>
      <c r="J1" s="332"/>
      <c r="K1" s="332"/>
      <c r="L1" s="332"/>
      <c r="M1" s="333"/>
    </row>
    <row r="2" spans="1:13" x14ac:dyDescent="0.25">
      <c r="A2" s="334" t="s">
        <v>2</v>
      </c>
      <c r="B2" s="335"/>
      <c r="C2" s="335"/>
      <c r="D2" s="335"/>
      <c r="E2" s="336"/>
      <c r="F2" s="43"/>
      <c r="I2" s="334" t="s">
        <v>27</v>
      </c>
      <c r="J2" s="335"/>
      <c r="K2" s="335"/>
      <c r="L2" s="335"/>
      <c r="M2" s="336"/>
    </row>
    <row r="3" spans="1:13" x14ac:dyDescent="0.25">
      <c r="A3" s="337" t="s">
        <v>116</v>
      </c>
      <c r="B3" s="338"/>
      <c r="C3" s="338"/>
      <c r="D3" s="338"/>
      <c r="E3" s="339"/>
      <c r="F3" s="43"/>
      <c r="I3" s="337" t="s">
        <v>117</v>
      </c>
      <c r="J3" s="338"/>
      <c r="K3" s="338"/>
      <c r="L3" s="338"/>
      <c r="M3" s="339"/>
    </row>
    <row r="4" spans="1:13" x14ac:dyDescent="0.25">
      <c r="A4" s="340" t="s">
        <v>185</v>
      </c>
      <c r="B4" s="341"/>
      <c r="C4" s="342"/>
      <c r="D4" s="132"/>
      <c r="E4" s="135"/>
      <c r="F4" s="43"/>
      <c r="I4" s="300" t="s">
        <v>192</v>
      </c>
      <c r="J4" s="288"/>
      <c r="K4" s="289"/>
      <c r="L4" s="46"/>
      <c r="M4" s="46"/>
    </row>
    <row r="5" spans="1:13" x14ac:dyDescent="0.25">
      <c r="A5" s="287" t="s">
        <v>153</v>
      </c>
      <c r="B5" s="288"/>
      <c r="C5" s="289"/>
      <c r="D5" s="96"/>
      <c r="E5" s="96">
        <v>5300</v>
      </c>
      <c r="F5" s="43"/>
      <c r="I5" s="287" t="s">
        <v>126</v>
      </c>
      <c r="J5" s="288"/>
      <c r="K5" s="289"/>
      <c r="L5" s="46">
        <v>45710</v>
      </c>
      <c r="M5" s="46"/>
    </row>
    <row r="6" spans="1:13" x14ac:dyDescent="0.25">
      <c r="A6" s="295" t="s">
        <v>186</v>
      </c>
      <c r="B6" s="296"/>
      <c r="C6" s="297"/>
      <c r="D6" s="135"/>
      <c r="E6" s="96">
        <v>45000</v>
      </c>
      <c r="F6" s="43"/>
      <c r="I6" s="287" t="s">
        <v>125</v>
      </c>
      <c r="J6" s="288"/>
      <c r="K6" s="289"/>
      <c r="L6" s="135">
        <v>6600</v>
      </c>
      <c r="M6" s="96"/>
    </row>
    <row r="7" spans="1:13" x14ac:dyDescent="0.25">
      <c r="A7" s="295" t="s">
        <v>190</v>
      </c>
      <c r="B7" s="296"/>
      <c r="C7" s="297"/>
      <c r="D7" s="96">
        <v>3000</v>
      </c>
      <c r="E7" s="96"/>
      <c r="F7" s="43"/>
      <c r="I7" s="287" t="s">
        <v>191</v>
      </c>
      <c r="J7" s="288"/>
      <c r="K7" s="289"/>
      <c r="L7" s="96">
        <v>18210</v>
      </c>
      <c r="M7" s="96"/>
    </row>
    <row r="8" spans="1:13" ht="16.5" x14ac:dyDescent="0.35">
      <c r="A8" s="295" t="s">
        <v>189</v>
      </c>
      <c r="B8" s="296"/>
      <c r="C8" s="297"/>
      <c r="D8" s="96">
        <v>500</v>
      </c>
      <c r="E8" s="96"/>
      <c r="F8" s="43"/>
      <c r="I8" s="300" t="s">
        <v>193</v>
      </c>
      <c r="J8" s="301"/>
      <c r="K8" s="302"/>
      <c r="L8" s="138"/>
      <c r="M8" s="96"/>
    </row>
    <row r="9" spans="1:13" x14ac:dyDescent="0.25">
      <c r="A9" s="295" t="s">
        <v>188</v>
      </c>
      <c r="B9" s="296"/>
      <c r="C9" s="297"/>
      <c r="D9" s="96">
        <v>2100</v>
      </c>
      <c r="E9" s="96"/>
      <c r="F9" s="43"/>
      <c r="I9" s="300"/>
      <c r="J9" s="301"/>
      <c r="K9" s="302"/>
      <c r="L9" s="96"/>
      <c r="M9" s="135"/>
    </row>
    <row r="10" spans="1:13" x14ac:dyDescent="0.25">
      <c r="A10" s="287" t="s">
        <v>205</v>
      </c>
      <c r="B10" s="288"/>
      <c r="C10" s="289"/>
      <c r="D10" s="96">
        <v>3200</v>
      </c>
      <c r="E10" s="144"/>
      <c r="F10" s="43"/>
      <c r="I10" s="300" t="s">
        <v>194</v>
      </c>
      <c r="J10" s="301"/>
      <c r="K10" s="302"/>
      <c r="L10" s="96"/>
      <c r="M10" s="96"/>
    </row>
    <row r="11" spans="1:13" x14ac:dyDescent="0.25">
      <c r="A11" s="295" t="s">
        <v>187</v>
      </c>
      <c r="B11" s="296"/>
      <c r="C11" s="297"/>
      <c r="D11" s="96">
        <v>1710</v>
      </c>
      <c r="E11" s="96"/>
      <c r="F11" s="43"/>
      <c r="I11" s="287" t="s">
        <v>133</v>
      </c>
      <c r="J11" s="288"/>
      <c r="K11" s="289"/>
      <c r="L11" s="135">
        <v>78800</v>
      </c>
      <c r="M11" s="96"/>
    </row>
    <row r="12" spans="1:13" x14ac:dyDescent="0.25">
      <c r="A12" s="287" t="s">
        <v>171</v>
      </c>
      <c r="B12" s="288"/>
      <c r="C12" s="289"/>
      <c r="D12" s="96">
        <v>9200</v>
      </c>
      <c r="E12" s="96"/>
      <c r="F12" s="43"/>
      <c r="I12" s="287" t="s">
        <v>181</v>
      </c>
      <c r="J12" s="301"/>
      <c r="K12" s="302"/>
      <c r="L12" s="133">
        <v>-8200</v>
      </c>
      <c r="M12" s="143"/>
    </row>
    <row r="13" spans="1:13" x14ac:dyDescent="0.25">
      <c r="A13" s="287"/>
      <c r="B13" s="288"/>
      <c r="C13" s="289"/>
      <c r="D13" s="96"/>
      <c r="E13" s="96"/>
      <c r="F13" s="43"/>
      <c r="I13" s="300" t="s">
        <v>195</v>
      </c>
      <c r="J13" s="301"/>
      <c r="K13" s="302"/>
      <c r="L13" s="143"/>
      <c r="M13" s="133">
        <v>70600</v>
      </c>
    </row>
    <row r="14" spans="1:13" x14ac:dyDescent="0.25">
      <c r="A14" s="287"/>
      <c r="B14" s="288"/>
      <c r="C14" s="289"/>
      <c r="D14" s="133"/>
      <c r="E14" s="133"/>
      <c r="F14" s="43"/>
      <c r="I14" s="300"/>
      <c r="J14" s="301"/>
      <c r="K14" s="302"/>
      <c r="L14" s="134"/>
      <c r="M14" s="136">
        <v>141120</v>
      </c>
    </row>
    <row r="15" spans="1:13" x14ac:dyDescent="0.25">
      <c r="A15" s="287"/>
      <c r="B15" s="288"/>
      <c r="C15" s="289"/>
      <c r="D15" s="96"/>
      <c r="E15" s="136"/>
      <c r="F15" s="43"/>
      <c r="I15" s="300" t="s">
        <v>196</v>
      </c>
      <c r="J15" s="301"/>
      <c r="K15" s="302"/>
      <c r="L15" s="96"/>
      <c r="M15" s="96"/>
    </row>
    <row r="16" spans="1:13" x14ac:dyDescent="0.25">
      <c r="A16" s="343"/>
      <c r="B16" s="343"/>
      <c r="C16" s="343"/>
      <c r="F16" s="43"/>
      <c r="I16" s="300" t="s">
        <v>197</v>
      </c>
      <c r="J16" s="301"/>
      <c r="K16" s="302"/>
      <c r="L16" s="96"/>
      <c r="M16" s="96"/>
    </row>
    <row r="17" spans="1:13" x14ac:dyDescent="0.25">
      <c r="A17" s="344"/>
      <c r="B17" s="344"/>
      <c r="C17" s="344"/>
      <c r="D17" s="75"/>
      <c r="E17" s="117"/>
      <c r="F17" s="43"/>
      <c r="I17" s="287" t="s">
        <v>135</v>
      </c>
      <c r="J17" s="288"/>
      <c r="K17" s="289"/>
      <c r="L17" s="135">
        <v>17400</v>
      </c>
      <c r="M17" s="96"/>
    </row>
    <row r="18" spans="1:13" x14ac:dyDescent="0.25">
      <c r="A18" s="344"/>
      <c r="B18" s="344"/>
      <c r="C18" s="344"/>
      <c r="D18" s="128"/>
      <c r="E18" s="117"/>
      <c r="F18" s="43"/>
      <c r="I18" s="287" t="s">
        <v>153</v>
      </c>
      <c r="J18" s="288"/>
      <c r="K18" s="289"/>
      <c r="L18" s="96">
        <v>5300</v>
      </c>
      <c r="M18" s="96"/>
    </row>
    <row r="19" spans="1:13" x14ac:dyDescent="0.25">
      <c r="A19" s="344"/>
      <c r="B19" s="344"/>
      <c r="C19" s="344"/>
      <c r="D19" s="128"/>
      <c r="E19" s="117"/>
      <c r="F19" s="43"/>
      <c r="I19" s="287" t="s">
        <v>198</v>
      </c>
      <c r="J19" s="288"/>
      <c r="K19" s="289"/>
      <c r="L19" s="96">
        <v>17500</v>
      </c>
      <c r="M19" s="96"/>
    </row>
    <row r="20" spans="1:13" x14ac:dyDescent="0.25">
      <c r="A20" s="43"/>
      <c r="B20" s="43"/>
      <c r="C20" s="43"/>
      <c r="D20" s="43"/>
      <c r="E20" s="43"/>
      <c r="F20" s="43"/>
      <c r="I20" s="300" t="s">
        <v>199</v>
      </c>
      <c r="J20" s="301"/>
      <c r="K20" s="302"/>
      <c r="L20" s="96"/>
      <c r="M20" s="96">
        <v>40200</v>
      </c>
    </row>
    <row r="21" spans="1:13" ht="16.5" x14ac:dyDescent="0.35">
      <c r="A21" s="331" t="str">
        <f>Worksheet!A1</f>
        <v>JM Travel and Tours</v>
      </c>
      <c r="B21" s="332"/>
      <c r="C21" s="332"/>
      <c r="D21" s="332"/>
      <c r="E21" s="333"/>
      <c r="F21" s="43"/>
      <c r="I21" s="287"/>
      <c r="J21" s="288"/>
      <c r="K21" s="289"/>
      <c r="L21" s="138"/>
      <c r="M21" s="96"/>
    </row>
    <row r="22" spans="1:13" x14ac:dyDescent="0.25">
      <c r="A22" s="334" t="s">
        <v>39</v>
      </c>
      <c r="B22" s="335"/>
      <c r="C22" s="335"/>
      <c r="D22" s="335"/>
      <c r="E22" s="336"/>
      <c r="F22" s="43"/>
      <c r="I22" s="287" t="s">
        <v>200</v>
      </c>
      <c r="J22" s="288"/>
      <c r="K22" s="289"/>
      <c r="L22" s="96">
        <v>23425</v>
      </c>
      <c r="M22" s="135"/>
    </row>
    <row r="23" spans="1:13" x14ac:dyDescent="0.25">
      <c r="A23" s="337" t="s">
        <v>116</v>
      </c>
      <c r="B23" s="338"/>
      <c r="C23" s="338"/>
      <c r="D23" s="338"/>
      <c r="E23" s="339"/>
      <c r="F23" s="43"/>
      <c r="I23" s="300"/>
      <c r="J23" s="301"/>
      <c r="K23" s="302"/>
      <c r="L23" s="96"/>
      <c r="M23" s="96"/>
    </row>
    <row r="24" spans="1:13" ht="16.5" x14ac:dyDescent="0.35">
      <c r="A24" s="340" t="s">
        <v>170</v>
      </c>
      <c r="B24" s="341"/>
      <c r="C24" s="342"/>
      <c r="D24" s="123">
        <v>33170</v>
      </c>
      <c r="E24" s="107"/>
      <c r="F24" s="43"/>
      <c r="I24" s="300" t="s">
        <v>201</v>
      </c>
      <c r="J24" s="301"/>
      <c r="K24" s="302"/>
      <c r="L24" s="122"/>
      <c r="M24" s="138"/>
    </row>
    <row r="25" spans="1:13" x14ac:dyDescent="0.25">
      <c r="A25" s="287" t="s">
        <v>214</v>
      </c>
      <c r="B25" s="288"/>
      <c r="C25" s="289"/>
      <c r="D25" s="124">
        <v>17500</v>
      </c>
      <c r="E25" s="45"/>
      <c r="F25" s="43"/>
      <c r="I25" s="287" t="s">
        <v>202</v>
      </c>
      <c r="J25" s="288"/>
      <c r="K25" s="289"/>
      <c r="L25" s="96">
        <v>58015</v>
      </c>
      <c r="M25" s="135"/>
    </row>
    <row r="26" spans="1:13" x14ac:dyDescent="0.25">
      <c r="A26" s="295" t="s">
        <v>215</v>
      </c>
      <c r="B26" s="296"/>
      <c r="C26" s="297"/>
      <c r="D26" s="124">
        <v>23435</v>
      </c>
      <c r="E26" s="125"/>
      <c r="F26" s="43"/>
      <c r="I26" s="287" t="s">
        <v>203</v>
      </c>
      <c r="J26" s="301"/>
      <c r="K26" s="302"/>
      <c r="L26" s="133">
        <v>2500</v>
      </c>
      <c r="M26" s="96"/>
    </row>
    <row r="27" spans="1:13" x14ac:dyDescent="0.25">
      <c r="A27" s="295" t="s">
        <v>216</v>
      </c>
      <c r="B27" s="296"/>
      <c r="C27" s="297"/>
      <c r="D27" s="190">
        <v>-2500</v>
      </c>
      <c r="E27" s="127"/>
      <c r="F27" s="43"/>
      <c r="I27" s="287" t="s">
        <v>204</v>
      </c>
      <c r="J27" s="301"/>
      <c r="K27" s="302"/>
      <c r="L27" s="96">
        <v>27345</v>
      </c>
      <c r="M27" s="133"/>
    </row>
    <row r="28" spans="1:13" x14ac:dyDescent="0.25">
      <c r="A28" s="287"/>
      <c r="B28" s="288"/>
      <c r="C28" s="289"/>
      <c r="D28" s="124"/>
      <c r="E28" s="107"/>
      <c r="F28" s="43"/>
      <c r="I28" s="300"/>
      <c r="J28" s="301"/>
      <c r="K28" s="302"/>
      <c r="L28" s="96"/>
      <c r="M28" s="136"/>
    </row>
    <row r="29" spans="1:13" x14ac:dyDescent="0.25">
      <c r="A29" s="340"/>
      <c r="B29" s="341"/>
      <c r="C29" s="342"/>
      <c r="D29" s="123"/>
      <c r="E29" s="139"/>
      <c r="F29" s="43"/>
      <c r="I29" s="300"/>
      <c r="J29" s="301"/>
      <c r="K29" s="302"/>
      <c r="L29" s="137"/>
      <c r="M29" s="96"/>
    </row>
    <row r="30" spans="1:13" x14ac:dyDescent="0.25">
      <c r="A30" s="287"/>
      <c r="B30" s="288"/>
      <c r="C30" s="289"/>
      <c r="D30" s="124"/>
      <c r="E30" s="126"/>
      <c r="F30" s="43"/>
      <c r="I30" s="300"/>
      <c r="J30" s="301"/>
      <c r="K30" s="302"/>
      <c r="L30" s="96"/>
      <c r="M30" s="96"/>
    </row>
    <row r="31" spans="1:13" x14ac:dyDescent="0.25">
      <c r="A31" s="295"/>
      <c r="B31" s="296"/>
      <c r="C31" s="297"/>
      <c r="D31" s="124"/>
      <c r="E31" s="45"/>
      <c r="F31" s="43"/>
      <c r="G31" s="43"/>
      <c r="H31" s="43"/>
      <c r="I31" s="43"/>
      <c r="J31" s="43"/>
      <c r="K31" s="43"/>
    </row>
    <row r="32" spans="1:13" x14ac:dyDescent="0.25">
      <c r="A32" s="43"/>
      <c r="B32" s="43"/>
      <c r="C32" s="43"/>
      <c r="D32" s="43"/>
      <c r="E32" s="43"/>
      <c r="F32" s="43"/>
      <c r="G32" s="43"/>
      <c r="H32" s="43"/>
      <c r="I32" s="43"/>
      <c r="J32" s="43"/>
      <c r="K32" s="43"/>
    </row>
    <row r="33" spans="7:7" x14ac:dyDescent="0.25">
      <c r="G33" s="49" t="s">
        <v>78</v>
      </c>
    </row>
    <row r="81" spans="10:11" x14ac:dyDescent="0.25">
      <c r="J81" s="43"/>
      <c r="K81" s="43"/>
    </row>
    <row r="82" spans="10:11" x14ac:dyDescent="0.25">
      <c r="J82" s="43"/>
      <c r="K82" s="43"/>
    </row>
    <row r="83" spans="10:11" x14ac:dyDescent="0.25">
      <c r="J83" s="43"/>
      <c r="K83" s="43"/>
    </row>
    <row r="84" spans="10:11" x14ac:dyDescent="0.25">
      <c r="J84" s="43"/>
      <c r="K84" s="43"/>
    </row>
    <row r="85" spans="10:11" x14ac:dyDescent="0.25">
      <c r="J85" s="43"/>
      <c r="K85" s="43"/>
    </row>
    <row r="86" spans="10:11" x14ac:dyDescent="0.25">
      <c r="J86" s="43"/>
      <c r="K86" s="43"/>
    </row>
    <row r="87" spans="10:11" x14ac:dyDescent="0.25">
      <c r="J87" s="43"/>
      <c r="K87" s="43"/>
    </row>
    <row r="88" spans="10:11" x14ac:dyDescent="0.25">
      <c r="J88" s="43"/>
      <c r="K88" s="43"/>
    </row>
    <row r="89" spans="10:11" x14ac:dyDescent="0.25">
      <c r="J89" s="43"/>
      <c r="K89" s="43"/>
    </row>
    <row r="90" spans="10:11" x14ac:dyDescent="0.25">
      <c r="J90" s="43"/>
      <c r="K90" s="43"/>
    </row>
    <row r="91" spans="10:11" x14ac:dyDescent="0.25">
      <c r="J91" s="43"/>
      <c r="K91" s="43"/>
    </row>
    <row r="92" spans="10:11" x14ac:dyDescent="0.25">
      <c r="J92" s="43"/>
      <c r="K92" s="43"/>
    </row>
    <row r="93" spans="10:11" x14ac:dyDescent="0.25">
      <c r="J93" s="43"/>
      <c r="K93" s="43"/>
    </row>
    <row r="94" spans="10:11" x14ac:dyDescent="0.25">
      <c r="J94" s="43"/>
      <c r="K94" s="43"/>
    </row>
    <row r="95" spans="10:11" x14ac:dyDescent="0.25">
      <c r="J95" s="43"/>
      <c r="K95" s="43"/>
    </row>
    <row r="96" spans="10:11" x14ac:dyDescent="0.25">
      <c r="J96" s="43"/>
      <c r="K96" s="43"/>
    </row>
    <row r="97" spans="10:11" x14ac:dyDescent="0.25">
      <c r="J97" s="43"/>
      <c r="K97" s="43"/>
    </row>
    <row r="98" spans="10:11" x14ac:dyDescent="0.25">
      <c r="J98" s="43"/>
      <c r="K98" s="43"/>
    </row>
    <row r="99" spans="10:11" x14ac:dyDescent="0.25">
      <c r="J99" s="43"/>
      <c r="K99" s="43"/>
    </row>
    <row r="100" spans="10:11" x14ac:dyDescent="0.25">
      <c r="J100" s="43"/>
      <c r="K100" s="43"/>
    </row>
    <row r="101" spans="10:11" x14ac:dyDescent="0.25">
      <c r="J101" s="43"/>
      <c r="K101" s="43"/>
    </row>
    <row r="102" spans="10:11" x14ac:dyDescent="0.25">
      <c r="J102" s="43"/>
      <c r="K102" s="43"/>
    </row>
    <row r="103" spans="10:11" x14ac:dyDescent="0.25">
      <c r="J103" s="43"/>
      <c r="K103" s="43"/>
    </row>
    <row r="104" spans="10:11" x14ac:dyDescent="0.25">
      <c r="J104" s="43"/>
      <c r="K104" s="43"/>
    </row>
    <row r="105" spans="10:11" x14ac:dyDescent="0.25">
      <c r="J105" s="43"/>
      <c r="K105" s="43"/>
    </row>
    <row r="106" spans="10:11" x14ac:dyDescent="0.25">
      <c r="J106" s="43"/>
      <c r="K106" s="43"/>
    </row>
    <row r="107" spans="10:11" x14ac:dyDescent="0.25">
      <c r="J107" s="43"/>
      <c r="K107" s="43"/>
    </row>
    <row r="108" spans="10:11" x14ac:dyDescent="0.25">
      <c r="J108" s="43"/>
      <c r="K108" s="43"/>
    </row>
    <row r="109" spans="10:11" x14ac:dyDescent="0.25">
      <c r="J109" s="43"/>
      <c r="K109" s="43"/>
    </row>
    <row r="110" spans="10:11" x14ac:dyDescent="0.25">
      <c r="J110" s="43"/>
      <c r="K110" s="43"/>
    </row>
    <row r="111" spans="10:11" x14ac:dyDescent="0.25">
      <c r="J111" s="43"/>
      <c r="K111" s="43"/>
    </row>
    <row r="112" spans="10:11" x14ac:dyDescent="0.25">
      <c r="J112" s="43"/>
      <c r="K112" s="43"/>
    </row>
    <row r="113" spans="10:11" x14ac:dyDescent="0.25">
      <c r="J113" s="43"/>
      <c r="K113" s="43"/>
    </row>
    <row r="114" spans="10:11" x14ac:dyDescent="0.25">
      <c r="J114" s="43"/>
      <c r="K114" s="43"/>
    </row>
    <row r="115" spans="10:11" x14ac:dyDescent="0.25">
      <c r="J115" s="43"/>
      <c r="K115" s="43"/>
    </row>
    <row r="116" spans="10:11" x14ac:dyDescent="0.25">
      <c r="J116" s="43"/>
      <c r="K116" s="43"/>
    </row>
    <row r="117" spans="10:11" x14ac:dyDescent="0.25">
      <c r="J117" s="43"/>
      <c r="K117" s="43"/>
    </row>
    <row r="118" spans="10:11" x14ac:dyDescent="0.25">
      <c r="J118" s="43"/>
      <c r="K118" s="43"/>
    </row>
    <row r="119" spans="10:11" x14ac:dyDescent="0.25">
      <c r="J119" s="43"/>
      <c r="K119" s="43"/>
    </row>
    <row r="120" spans="10:11" x14ac:dyDescent="0.25">
      <c r="J120" s="43"/>
      <c r="K120" s="43"/>
    </row>
    <row r="121" spans="10:11" x14ac:dyDescent="0.25">
      <c r="J121" s="43"/>
      <c r="K121" s="43"/>
    </row>
    <row r="122" spans="10:11" x14ac:dyDescent="0.25">
      <c r="J122" s="43"/>
      <c r="K122" s="43"/>
    </row>
    <row r="123" spans="10:11" x14ac:dyDescent="0.25">
      <c r="J123" s="43"/>
      <c r="K123" s="43"/>
    </row>
    <row r="124" spans="10:11" x14ac:dyDescent="0.25">
      <c r="J124" s="43"/>
      <c r="K124" s="43"/>
    </row>
    <row r="125" spans="10:11" x14ac:dyDescent="0.25">
      <c r="J125" s="43"/>
      <c r="K125" s="43"/>
    </row>
    <row r="126" spans="10:11" x14ac:dyDescent="0.25">
      <c r="J126" s="43"/>
      <c r="K126" s="43"/>
    </row>
    <row r="127" spans="10:11" x14ac:dyDescent="0.25">
      <c r="J127" s="43"/>
      <c r="K127" s="43"/>
    </row>
  </sheetData>
  <mergeCells count="60">
    <mergeCell ref="A31:C31"/>
    <mergeCell ref="A28:C28"/>
    <mergeCell ref="A29:C29"/>
    <mergeCell ref="A30:C30"/>
    <mergeCell ref="A23:E23"/>
    <mergeCell ref="A24:C24"/>
    <mergeCell ref="A27:C27"/>
    <mergeCell ref="A25:C25"/>
    <mergeCell ref="A26:C26"/>
    <mergeCell ref="A18:C18"/>
    <mergeCell ref="A17:C17"/>
    <mergeCell ref="A19:C19"/>
    <mergeCell ref="A21:E21"/>
    <mergeCell ref="A22:E22"/>
    <mergeCell ref="A14:C14"/>
    <mergeCell ref="A15:C15"/>
    <mergeCell ref="I14:K14"/>
    <mergeCell ref="I15:K15"/>
    <mergeCell ref="A16:C16"/>
    <mergeCell ref="I16:K16"/>
    <mergeCell ref="A9:C9"/>
    <mergeCell ref="A13:C13"/>
    <mergeCell ref="A11:C11"/>
    <mergeCell ref="A12:C12"/>
    <mergeCell ref="A10:C10"/>
    <mergeCell ref="A4:C4"/>
    <mergeCell ref="A5:C5"/>
    <mergeCell ref="A6:C6"/>
    <mergeCell ref="A7:C7"/>
    <mergeCell ref="A8:C8"/>
    <mergeCell ref="I1:M1"/>
    <mergeCell ref="I2:M2"/>
    <mergeCell ref="I3:M3"/>
    <mergeCell ref="A1:E1"/>
    <mergeCell ref="A2:E2"/>
    <mergeCell ref="A3:E3"/>
    <mergeCell ref="I4:K4"/>
    <mergeCell ref="I5:K5"/>
    <mergeCell ref="I6:K6"/>
    <mergeCell ref="I7:K7"/>
    <mergeCell ref="I8:K8"/>
    <mergeCell ref="I9:K9"/>
    <mergeCell ref="I10:K10"/>
    <mergeCell ref="I11:K11"/>
    <mergeCell ref="I12:K12"/>
    <mergeCell ref="I13:K13"/>
    <mergeCell ref="I17:K17"/>
    <mergeCell ref="I18:K18"/>
    <mergeCell ref="I19:K19"/>
    <mergeCell ref="I20:K20"/>
    <mergeCell ref="I28:K28"/>
    <mergeCell ref="I29:K29"/>
    <mergeCell ref="I30:K30"/>
    <mergeCell ref="I21:K21"/>
    <mergeCell ref="I22:K22"/>
    <mergeCell ref="I23:K23"/>
    <mergeCell ref="I24:K24"/>
    <mergeCell ref="I25:K25"/>
    <mergeCell ref="I26:K26"/>
    <mergeCell ref="I27:K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10" workbookViewId="0">
      <selection activeCell="I6" sqref="I6"/>
    </sheetView>
  </sheetViews>
  <sheetFormatPr defaultColWidth="9.140625" defaultRowHeight="15" x14ac:dyDescent="0.25"/>
  <cols>
    <col min="1" max="16384" width="9.140625" style="49"/>
  </cols>
  <sheetData>
    <row r="1" spans="1:9" x14ac:dyDescent="0.25">
      <c r="B1" s="329" t="s">
        <v>98</v>
      </c>
      <c r="C1" s="329"/>
      <c r="D1" s="329"/>
      <c r="E1" s="329"/>
      <c r="F1" s="329"/>
      <c r="I1" s="49" t="s">
        <v>107</v>
      </c>
    </row>
    <row r="2" spans="1:9" x14ac:dyDescent="0.25">
      <c r="A2" s="42" t="s">
        <v>24</v>
      </c>
      <c r="B2" s="284" t="s">
        <v>25</v>
      </c>
      <c r="C2" s="285"/>
      <c r="D2" s="285"/>
      <c r="E2" s="285"/>
      <c r="F2" s="286"/>
      <c r="G2" s="42" t="s">
        <v>26</v>
      </c>
      <c r="H2" s="42" t="s">
        <v>33</v>
      </c>
      <c r="I2" s="42" t="s">
        <v>34</v>
      </c>
    </row>
    <row r="3" spans="1:9" x14ac:dyDescent="0.25">
      <c r="A3" s="50" t="s">
        <v>118</v>
      </c>
      <c r="B3" s="277"/>
      <c r="C3" s="277"/>
      <c r="D3" s="277"/>
      <c r="E3" s="277"/>
      <c r="F3" s="277"/>
      <c r="G3" s="45"/>
      <c r="H3" s="46"/>
      <c r="I3" s="46"/>
    </row>
    <row r="4" spans="1:9" x14ac:dyDescent="0.25">
      <c r="A4" s="183">
        <v>44316</v>
      </c>
      <c r="B4" s="278" t="s">
        <v>126</v>
      </c>
      <c r="C4" s="278"/>
      <c r="D4" s="278"/>
      <c r="E4" s="278"/>
      <c r="F4" s="278"/>
      <c r="G4" s="45"/>
      <c r="H4" s="46">
        <v>49160</v>
      </c>
      <c r="I4" s="46"/>
    </row>
    <row r="5" spans="1:9" x14ac:dyDescent="0.25">
      <c r="A5" s="44"/>
      <c r="B5" s="293" t="s">
        <v>126</v>
      </c>
      <c r="C5" s="293"/>
      <c r="D5" s="293"/>
      <c r="E5" s="293"/>
      <c r="F5" s="293"/>
      <c r="G5" s="45"/>
      <c r="H5" s="46"/>
      <c r="I5" s="46">
        <v>49160</v>
      </c>
    </row>
    <row r="6" spans="1:9" x14ac:dyDescent="0.25">
      <c r="A6" s="44"/>
      <c r="B6" s="277" t="s">
        <v>213</v>
      </c>
      <c r="C6" s="277"/>
      <c r="D6" s="277"/>
      <c r="E6" s="277"/>
      <c r="F6" s="277"/>
      <c r="G6" s="45"/>
      <c r="H6" s="46"/>
      <c r="I6" s="46"/>
    </row>
    <row r="7" spans="1:9" x14ac:dyDescent="0.25">
      <c r="A7" s="44"/>
      <c r="B7" s="277"/>
      <c r="C7" s="277"/>
      <c r="D7" s="277"/>
      <c r="E7" s="277"/>
      <c r="F7" s="277"/>
      <c r="G7" s="45"/>
      <c r="H7" s="46"/>
      <c r="I7" s="46"/>
    </row>
    <row r="8" spans="1:9" x14ac:dyDescent="0.25">
      <c r="A8" s="183">
        <v>44316</v>
      </c>
      <c r="B8" s="278" t="s">
        <v>125</v>
      </c>
      <c r="C8" s="278"/>
      <c r="D8" s="278"/>
      <c r="E8" s="278"/>
      <c r="F8" s="278"/>
      <c r="G8" s="45"/>
      <c r="H8" s="46">
        <v>6600</v>
      </c>
      <c r="I8" s="46"/>
    </row>
    <row r="9" spans="1:9" x14ac:dyDescent="0.25">
      <c r="A9" s="44"/>
      <c r="B9" s="278" t="s">
        <v>208</v>
      </c>
      <c r="C9" s="278"/>
      <c r="D9" s="278"/>
      <c r="E9" s="278"/>
      <c r="F9" s="278"/>
      <c r="G9" s="45"/>
      <c r="H9" s="46"/>
      <c r="I9" s="46">
        <v>6600</v>
      </c>
    </row>
    <row r="10" spans="1:9" x14ac:dyDescent="0.25">
      <c r="A10" s="44"/>
      <c r="B10" s="278" t="s">
        <v>209</v>
      </c>
      <c r="C10" s="278"/>
      <c r="D10" s="278"/>
      <c r="E10" s="278"/>
      <c r="F10" s="278"/>
      <c r="G10" s="45"/>
      <c r="H10" s="46"/>
      <c r="I10" s="46"/>
    </row>
    <row r="11" spans="1:9" x14ac:dyDescent="0.25">
      <c r="A11" s="44"/>
      <c r="B11" s="278"/>
      <c r="C11" s="278"/>
      <c r="D11" s="278"/>
      <c r="E11" s="278"/>
      <c r="F11" s="278"/>
      <c r="G11" s="45"/>
      <c r="H11" s="46"/>
      <c r="I11" s="46"/>
    </row>
    <row r="12" spans="1:9" x14ac:dyDescent="0.25">
      <c r="A12" s="183">
        <v>11078</v>
      </c>
      <c r="B12" s="278" t="s">
        <v>153</v>
      </c>
      <c r="C12" s="278"/>
      <c r="D12" s="278"/>
      <c r="E12" s="278"/>
      <c r="F12" s="278"/>
      <c r="G12" s="45"/>
      <c r="H12" s="46">
        <v>5300</v>
      </c>
      <c r="I12" s="46"/>
    </row>
    <row r="13" spans="1:9" x14ac:dyDescent="0.25">
      <c r="A13" s="44"/>
      <c r="B13" s="278" t="s">
        <v>126</v>
      </c>
      <c r="C13" s="278"/>
      <c r="D13" s="278"/>
      <c r="E13" s="278"/>
      <c r="F13" s="278"/>
      <c r="G13" s="45"/>
      <c r="H13" s="46"/>
      <c r="I13" s="46">
        <v>5300</v>
      </c>
    </row>
    <row r="14" spans="1:9" x14ac:dyDescent="0.25">
      <c r="A14" s="44"/>
      <c r="B14" s="287" t="s">
        <v>210</v>
      </c>
      <c r="C14" s="288"/>
      <c r="D14" s="288"/>
      <c r="E14" s="288"/>
      <c r="F14" s="289"/>
      <c r="G14" s="45"/>
      <c r="H14" s="46"/>
      <c r="I14" s="46"/>
    </row>
    <row r="15" spans="1:9" x14ac:dyDescent="0.25">
      <c r="A15" s="44"/>
      <c r="B15" s="287"/>
      <c r="C15" s="288"/>
      <c r="D15" s="288"/>
      <c r="E15" s="288"/>
      <c r="F15" s="289"/>
      <c r="G15" s="45"/>
      <c r="H15" s="46"/>
      <c r="I15" s="46"/>
    </row>
    <row r="16" spans="1:9" x14ac:dyDescent="0.25">
      <c r="A16" s="189">
        <v>11049</v>
      </c>
      <c r="B16" s="293" t="s">
        <v>176</v>
      </c>
      <c r="C16" s="293"/>
      <c r="D16" s="293"/>
      <c r="E16" s="293"/>
      <c r="F16" s="293"/>
      <c r="G16" s="45"/>
      <c r="H16" s="42">
        <v>50</v>
      </c>
      <c r="I16" s="46"/>
    </row>
    <row r="17" spans="1:9" x14ac:dyDescent="0.25">
      <c r="A17" s="44"/>
      <c r="B17" s="277" t="s">
        <v>155</v>
      </c>
      <c r="C17" s="277"/>
      <c r="D17" s="277"/>
      <c r="E17" s="277"/>
      <c r="F17" s="277"/>
      <c r="G17" s="45"/>
      <c r="H17" s="71"/>
      <c r="I17" s="45">
        <v>50</v>
      </c>
    </row>
    <row r="18" spans="1:9" x14ac:dyDescent="0.25">
      <c r="A18" s="44"/>
      <c r="B18" s="294" t="s">
        <v>178</v>
      </c>
      <c r="C18" s="294"/>
      <c r="D18" s="294"/>
      <c r="E18" s="294"/>
      <c r="F18" s="294"/>
      <c r="G18" s="45"/>
      <c r="H18" s="46"/>
      <c r="I18" s="46"/>
    </row>
    <row r="19" spans="1:9" x14ac:dyDescent="0.25">
      <c r="A19" s="44"/>
      <c r="B19" s="278"/>
      <c r="C19" s="278"/>
      <c r="D19" s="278"/>
      <c r="E19" s="278"/>
      <c r="F19" s="278"/>
      <c r="G19" s="45"/>
      <c r="H19" s="46"/>
      <c r="I19" s="46"/>
    </row>
    <row r="20" spans="1:9" x14ac:dyDescent="0.25">
      <c r="A20" s="181">
        <v>11049</v>
      </c>
      <c r="B20" s="293" t="s">
        <v>205</v>
      </c>
      <c r="C20" s="293"/>
      <c r="D20" s="293"/>
      <c r="E20" s="293"/>
      <c r="F20" s="293"/>
      <c r="G20" s="45"/>
      <c r="H20" s="46">
        <v>720</v>
      </c>
      <c r="I20" s="46"/>
    </row>
    <row r="21" spans="1:9" x14ac:dyDescent="0.25">
      <c r="A21" s="44"/>
      <c r="B21" s="277" t="s">
        <v>211</v>
      </c>
      <c r="C21" s="277"/>
      <c r="D21" s="277"/>
      <c r="E21" s="277"/>
      <c r="F21" s="277"/>
      <c r="G21" s="45"/>
      <c r="H21" s="46"/>
      <c r="I21" s="46">
        <v>720</v>
      </c>
    </row>
    <row r="22" spans="1:9" x14ac:dyDescent="0.25">
      <c r="A22" s="44"/>
      <c r="B22" s="294" t="s">
        <v>212</v>
      </c>
      <c r="C22" s="294"/>
      <c r="D22" s="294"/>
      <c r="E22" s="294"/>
      <c r="F22" s="294"/>
      <c r="G22" s="45"/>
      <c r="H22" s="46"/>
      <c r="I22" s="46"/>
    </row>
    <row r="23" spans="1:9" x14ac:dyDescent="0.25">
      <c r="A23" s="44"/>
      <c r="B23" s="278"/>
      <c r="C23" s="278"/>
      <c r="D23" s="278"/>
      <c r="E23" s="278"/>
      <c r="F23" s="278"/>
      <c r="G23" s="45"/>
      <c r="H23" s="46"/>
      <c r="I23" s="46"/>
    </row>
    <row r="24" spans="1:9" x14ac:dyDescent="0.25">
      <c r="A24" s="44"/>
      <c r="B24" s="293"/>
      <c r="C24" s="293"/>
      <c r="D24" s="293"/>
      <c r="E24" s="293"/>
      <c r="F24" s="293"/>
      <c r="G24" s="45"/>
      <c r="H24" s="46"/>
      <c r="I24" s="46"/>
    </row>
    <row r="25" spans="1:9" x14ac:dyDescent="0.25">
      <c r="A25" s="44"/>
      <c r="B25" s="345"/>
      <c r="C25" s="346"/>
      <c r="D25" s="346"/>
      <c r="E25" s="346"/>
      <c r="F25" s="347"/>
      <c r="G25" s="45"/>
      <c r="H25" s="46"/>
      <c r="I25" s="46"/>
    </row>
    <row r="54" spans="6:9" x14ac:dyDescent="0.25">
      <c r="F54" s="43"/>
      <c r="G54" s="43"/>
      <c r="H54" s="43"/>
      <c r="I54" s="43"/>
    </row>
    <row r="55" spans="6:9" x14ac:dyDescent="0.25">
      <c r="F55" s="43"/>
      <c r="G55" s="43"/>
      <c r="H55" s="43"/>
      <c r="I55" s="43"/>
    </row>
    <row r="56" spans="6:9" x14ac:dyDescent="0.25">
      <c r="F56" s="43"/>
      <c r="G56" s="43"/>
      <c r="H56" s="43"/>
      <c r="I56" s="43"/>
    </row>
    <row r="57" spans="6:9" x14ac:dyDescent="0.25">
      <c r="F57" s="43"/>
      <c r="G57" s="43"/>
      <c r="H57" s="43"/>
      <c r="I57" s="43"/>
    </row>
    <row r="58" spans="6:9" x14ac:dyDescent="0.25">
      <c r="F58" s="43"/>
      <c r="G58" s="43"/>
      <c r="H58" s="43"/>
      <c r="I58" s="43"/>
    </row>
    <row r="59" spans="6:9" x14ac:dyDescent="0.25">
      <c r="F59" s="43"/>
      <c r="G59" s="43"/>
      <c r="H59" s="43"/>
      <c r="I59" s="43"/>
    </row>
    <row r="60" spans="6:9" x14ac:dyDescent="0.25">
      <c r="F60" s="43"/>
      <c r="G60" s="43"/>
      <c r="H60" s="43"/>
      <c r="I60" s="43"/>
    </row>
    <row r="61" spans="6:9" x14ac:dyDescent="0.25">
      <c r="F61" s="43"/>
      <c r="G61" s="43"/>
      <c r="H61" s="43"/>
      <c r="I61" s="43"/>
    </row>
    <row r="62" spans="6:9" x14ac:dyDescent="0.25">
      <c r="F62" s="43"/>
      <c r="G62" s="43"/>
      <c r="H62" s="43"/>
      <c r="I62" s="43"/>
    </row>
    <row r="63" spans="6:9" x14ac:dyDescent="0.25">
      <c r="F63" s="43"/>
      <c r="G63" s="43"/>
      <c r="H63" s="43"/>
      <c r="I63" s="43"/>
    </row>
    <row r="64" spans="6:9" x14ac:dyDescent="0.25">
      <c r="F64" s="43"/>
      <c r="G64" s="43"/>
      <c r="H64" s="43"/>
      <c r="I64" s="43"/>
    </row>
  </sheetData>
  <mergeCells count="25">
    <mergeCell ref="B23:F23"/>
    <mergeCell ref="B2:F2"/>
    <mergeCell ref="B25:F25"/>
    <mergeCell ref="B24:F24"/>
    <mergeCell ref="B18:F18"/>
    <mergeCell ref="B19:F19"/>
    <mergeCell ref="B20:F20"/>
    <mergeCell ref="B21:F21"/>
    <mergeCell ref="B22:F22"/>
    <mergeCell ref="B14:F14"/>
    <mergeCell ref="B12:F12"/>
    <mergeCell ref="B16:F16"/>
    <mergeCell ref="B17:F17"/>
    <mergeCell ref="B8:F8"/>
    <mergeCell ref="B9:F9"/>
    <mergeCell ref="B1:F1"/>
    <mergeCell ref="B15:F15"/>
    <mergeCell ref="B10:F10"/>
    <mergeCell ref="B11:F11"/>
    <mergeCell ref="B13:F13"/>
    <mergeCell ref="B3:F3"/>
    <mergeCell ref="B4:F4"/>
    <mergeCell ref="B5:F5"/>
    <mergeCell ref="B6:F6"/>
    <mergeCell ref="B7:F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zoomScaleNormal="100" workbookViewId="0">
      <selection activeCell="D11" sqref="D11"/>
    </sheetView>
  </sheetViews>
  <sheetFormatPr defaultColWidth="9.140625" defaultRowHeight="15" x14ac:dyDescent="0.25"/>
  <cols>
    <col min="1" max="16384" width="9.140625" style="49"/>
  </cols>
  <sheetData>
    <row r="1" spans="1:5" x14ac:dyDescent="0.25">
      <c r="A1" s="310" t="str">
        <f>Worksheet!A1</f>
        <v>JM Travel and Tours</v>
      </c>
      <c r="B1" s="311"/>
      <c r="C1" s="311"/>
      <c r="D1" s="311"/>
      <c r="E1" s="312"/>
    </row>
    <row r="2" spans="1:5" x14ac:dyDescent="0.25">
      <c r="A2" s="310" t="s">
        <v>40</v>
      </c>
      <c r="B2" s="311"/>
      <c r="C2" s="311"/>
      <c r="D2" s="311"/>
      <c r="E2" s="312"/>
    </row>
    <row r="3" spans="1:5" x14ac:dyDescent="0.25">
      <c r="A3" s="348" t="s">
        <v>115</v>
      </c>
      <c r="B3" s="349"/>
      <c r="C3" s="349"/>
      <c r="D3" s="349"/>
      <c r="E3" s="350"/>
    </row>
    <row r="4" spans="1:5" x14ac:dyDescent="0.25">
      <c r="A4" s="300" t="s">
        <v>35</v>
      </c>
      <c r="B4" s="301"/>
      <c r="C4" s="302"/>
      <c r="D4" s="42" t="s">
        <v>33</v>
      </c>
      <c r="E4" s="42" t="s">
        <v>34</v>
      </c>
    </row>
    <row r="5" spans="1:5" x14ac:dyDescent="0.25">
      <c r="A5" s="294" t="s">
        <v>126</v>
      </c>
      <c r="B5" s="294"/>
      <c r="C5" s="294"/>
      <c r="D5" s="130">
        <v>49160</v>
      </c>
      <c r="E5" s="129"/>
    </row>
    <row r="6" spans="1:5" x14ac:dyDescent="0.25">
      <c r="A6" s="294" t="s">
        <v>206</v>
      </c>
      <c r="B6" s="294"/>
      <c r="C6" s="294"/>
      <c r="D6" s="129">
        <v>18210</v>
      </c>
      <c r="E6" s="129"/>
    </row>
    <row r="7" spans="1:5" x14ac:dyDescent="0.25">
      <c r="A7" s="294" t="s">
        <v>125</v>
      </c>
      <c r="B7" s="294"/>
      <c r="C7" s="294"/>
      <c r="D7" s="129">
        <v>6600</v>
      </c>
      <c r="E7" s="129"/>
    </row>
    <row r="8" spans="1:5" x14ac:dyDescent="0.25">
      <c r="A8" s="294"/>
      <c r="B8" s="294"/>
      <c r="C8" s="294"/>
      <c r="D8" s="129"/>
      <c r="E8" s="129"/>
    </row>
    <row r="9" spans="1:5" x14ac:dyDescent="0.25">
      <c r="A9" s="294" t="s">
        <v>176</v>
      </c>
      <c r="B9" s="294"/>
      <c r="C9" s="294"/>
      <c r="D9" s="129">
        <v>125</v>
      </c>
      <c r="E9" s="130"/>
    </row>
    <row r="10" spans="1:5" x14ac:dyDescent="0.25">
      <c r="A10" s="294" t="s">
        <v>183</v>
      </c>
      <c r="B10" s="294"/>
      <c r="C10" s="294"/>
      <c r="D10" s="129"/>
      <c r="E10" s="129"/>
    </row>
    <row r="11" spans="1:5" x14ac:dyDescent="0.25">
      <c r="A11" s="294" t="s">
        <v>133</v>
      </c>
      <c r="B11" s="294"/>
      <c r="C11" s="294"/>
      <c r="D11" s="129">
        <v>78800</v>
      </c>
      <c r="E11" s="129"/>
    </row>
    <row r="12" spans="1:5" x14ac:dyDescent="0.25">
      <c r="A12" s="294" t="s">
        <v>168</v>
      </c>
      <c r="B12" s="294"/>
      <c r="C12" s="294"/>
      <c r="D12" s="129"/>
      <c r="E12" s="129">
        <v>17400</v>
      </c>
    </row>
    <row r="13" spans="1:5" x14ac:dyDescent="0.25">
      <c r="A13" s="294" t="s">
        <v>153</v>
      </c>
      <c r="B13" s="294"/>
      <c r="C13" s="294"/>
      <c r="D13" s="129"/>
      <c r="E13" s="129">
        <v>5300</v>
      </c>
    </row>
    <row r="14" spans="1:5" x14ac:dyDescent="0.25">
      <c r="A14" s="287" t="s">
        <v>181</v>
      </c>
      <c r="B14" s="288"/>
      <c r="C14" s="289"/>
      <c r="D14" s="129">
        <v>-7700</v>
      </c>
      <c r="E14" s="129"/>
    </row>
    <row r="15" spans="1:5" x14ac:dyDescent="0.25">
      <c r="A15" s="294" t="s">
        <v>207</v>
      </c>
      <c r="B15" s="294"/>
      <c r="C15" s="294"/>
      <c r="D15" s="129"/>
      <c r="E15" s="129">
        <v>45000</v>
      </c>
    </row>
    <row r="16" spans="1:5" x14ac:dyDescent="0.25">
      <c r="A16" s="294"/>
      <c r="B16" s="294"/>
      <c r="C16" s="294"/>
      <c r="D16" s="129"/>
      <c r="E16" s="129"/>
    </row>
    <row r="17" spans="1:5" x14ac:dyDescent="0.25">
      <c r="A17" s="294"/>
      <c r="B17" s="294"/>
      <c r="C17" s="294"/>
      <c r="D17" s="129"/>
      <c r="E17" s="129"/>
    </row>
    <row r="19" spans="1:5" x14ac:dyDescent="0.25">
      <c r="E19" s="131">
        <f>E17-D17</f>
        <v>0</v>
      </c>
    </row>
  </sheetData>
  <mergeCells count="17">
    <mergeCell ref="A1:E1"/>
    <mergeCell ref="A2:E2"/>
    <mergeCell ref="A3:E3"/>
    <mergeCell ref="A13:C13"/>
    <mergeCell ref="A15:C15"/>
    <mergeCell ref="A11:C11"/>
    <mergeCell ref="A4:C4"/>
    <mergeCell ref="A5:C5"/>
    <mergeCell ref="A17:C17"/>
    <mergeCell ref="A6:C6"/>
    <mergeCell ref="A7:C7"/>
    <mergeCell ref="A8:C8"/>
    <mergeCell ref="A9:C9"/>
    <mergeCell ref="A10:C10"/>
    <mergeCell ref="A12:C12"/>
    <mergeCell ref="A16:C16"/>
    <mergeCell ref="A14:C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Case Study</vt:lpstr>
      <vt:lpstr>Journal</vt:lpstr>
      <vt:lpstr>Ledger</vt:lpstr>
      <vt:lpstr>Worksheet</vt:lpstr>
      <vt:lpstr>Adjustments</vt:lpstr>
      <vt:lpstr>Statements</vt:lpstr>
      <vt:lpstr>Closing Entries</vt:lpstr>
      <vt:lpstr>Post-Closing Trial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2021-02-08T03:08:31Z</cp:lastPrinted>
  <dcterms:created xsi:type="dcterms:W3CDTF">2011-06-13T13:48:31Z</dcterms:created>
  <dcterms:modified xsi:type="dcterms:W3CDTF">2021-02-25T03:29:52Z</dcterms:modified>
</cp:coreProperties>
</file>